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48" windowWidth="22752" windowHeight="9216" tabRatio="788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3.5" sheetId="30" r:id="rId13"/>
    <sheet name="п.4.1" sheetId="12" r:id="rId14"/>
    <sheet name="п.4.2" sheetId="15" r:id="rId15"/>
    <sheet name="п.4.4" sheetId="13" r:id="rId16"/>
    <sheet name="п.4.3" sheetId="16" r:id="rId17"/>
    <sheet name="п.4.5" sheetId="17" r:id="rId18"/>
    <sheet name="п.4.6" sheetId="18" r:id="rId19"/>
    <sheet name="п.4.7" sheetId="19" r:id="rId20"/>
    <sheet name="п.4.8" sheetId="20" r:id="rId21"/>
    <sheet name="п.4.9" sheetId="23" r:id="rId22"/>
  </sheets>
  <definedNames>
    <definedName name="sub_17400" localSheetId="13">п.4.1!#REF!</definedName>
    <definedName name="sub_17400" localSheetId="15">п.4.4!#REF!</definedName>
    <definedName name="sub_17403" localSheetId="16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1">п.3.4!$A$3:$R$20</definedName>
    <definedName name="_xlnm.Print_Area" localSheetId="19">п.4.7!$A$1:$C$8</definedName>
    <definedName name="_xlnm.Print_Area" localSheetId="20">п.4.8!$A$1:$B$5</definedName>
    <definedName name="_xlnm.Print_Area" localSheetId="21">п.4.9!$A$1:$AE$78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G11" i="30" l="1"/>
  <c r="G10" i="30"/>
  <c r="K11" i="30"/>
  <c r="K10" i="30"/>
  <c r="I11" i="30"/>
  <c r="I10" i="30"/>
  <c r="K9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8" i="30"/>
  <c r="I9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8" i="30"/>
  <c r="G14" i="30"/>
  <c r="G15" i="30"/>
  <c r="G16" i="30"/>
  <c r="G17" i="30"/>
  <c r="G18" i="30"/>
  <c r="G19" i="30"/>
  <c r="G20" i="30"/>
  <c r="G21" i="30"/>
  <c r="G22" i="30"/>
  <c r="G23" i="30"/>
  <c r="G13" i="30"/>
  <c r="G12" i="30"/>
  <c r="G9" i="30"/>
  <c r="G8" i="30"/>
  <c r="E21" i="30"/>
  <c r="E23" i="30"/>
  <c r="E22" i="30"/>
  <c r="E20" i="30" l="1"/>
  <c r="E19" i="30"/>
  <c r="E18" i="30"/>
  <c r="E17" i="30"/>
  <c r="E16" i="30"/>
  <c r="N25" i="12" l="1"/>
  <c r="H25" i="12"/>
  <c r="H24" i="12"/>
  <c r="E24" i="12"/>
  <c r="N24" i="12"/>
  <c r="P24" i="12"/>
  <c r="O24" i="12"/>
  <c r="G24" i="12"/>
  <c r="F24" i="12"/>
  <c r="D24" i="12"/>
  <c r="C24" i="12"/>
  <c r="L24" i="12"/>
  <c r="M24" i="12"/>
  <c r="J24" i="12"/>
  <c r="I24" i="12"/>
  <c r="P8" i="12" l="1"/>
  <c r="O8" i="12"/>
  <c r="M8" i="12"/>
  <c r="L8" i="12"/>
  <c r="J8" i="12"/>
  <c r="I8" i="12"/>
  <c r="D8" i="12"/>
  <c r="C8" i="12"/>
  <c r="F8" i="12"/>
  <c r="G8" i="12"/>
  <c r="N15" i="28" l="1"/>
  <c r="N10" i="28"/>
  <c r="N9" i="28"/>
  <c r="N14" i="28"/>
  <c r="J9" i="30" l="1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8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9" i="30"/>
  <c r="F8" i="30"/>
  <c r="D23" i="30"/>
  <c r="D22" i="30"/>
  <c r="D21" i="30"/>
  <c r="D20" i="30"/>
  <c r="D19" i="30"/>
  <c r="D18" i="30"/>
  <c r="D17" i="30"/>
  <c r="D16" i="30"/>
  <c r="D12" i="30"/>
  <c r="D15" i="30"/>
  <c r="D14" i="30"/>
  <c r="D13" i="30"/>
  <c r="D17" i="5" l="1"/>
  <c r="D14" i="5"/>
  <c r="D10" i="5"/>
  <c r="E5" i="5" l="1"/>
  <c r="J8" i="9" l="1"/>
  <c r="K25" i="12" l="1"/>
  <c r="K24" i="12"/>
  <c r="K10" i="12"/>
  <c r="K8" i="12"/>
  <c r="H10" i="12" l="1"/>
  <c r="F7" i="9" l="1"/>
  <c r="F8" i="9" s="1"/>
  <c r="D41" i="6" l="1"/>
  <c r="D45" i="6" s="1"/>
  <c r="D36" i="6"/>
  <c r="D44" i="6" s="1"/>
  <c r="D42" i="6" s="1"/>
  <c r="D35" i="6"/>
  <c r="D43" i="6" s="1"/>
  <c r="G7" i="9" l="1"/>
  <c r="G8" i="9" s="1"/>
  <c r="C7" i="9"/>
  <c r="C8" i="9" s="1"/>
  <c r="E7" i="9"/>
  <c r="E8" i="9" s="1"/>
  <c r="E36" i="6" l="1"/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F10" i="7" l="1"/>
  <c r="F13" i="7"/>
  <c r="F15" i="7"/>
  <c r="F16" i="7"/>
  <c r="F9" i="7"/>
  <c r="H8" i="12" l="1"/>
  <c r="E10" i="12"/>
  <c r="E25" i="12"/>
  <c r="E8" i="12"/>
  <c r="E19" i="8" l="1"/>
  <c r="E18" i="8"/>
  <c r="E16" i="8"/>
  <c r="E14" i="8"/>
  <c r="E13" i="8"/>
  <c r="E12" i="8"/>
  <c r="E10" i="8"/>
  <c r="E8" i="8"/>
  <c r="E54" i="6" l="1"/>
  <c r="E53" i="6"/>
  <c r="E52" i="6"/>
  <c r="E41" i="6"/>
  <c r="F41" i="6" s="1"/>
  <c r="F40" i="6"/>
  <c r="F39" i="6"/>
  <c r="F38" i="6"/>
  <c r="F37" i="6"/>
  <c r="F36" i="6"/>
  <c r="E35" i="6"/>
  <c r="E43" i="6" s="1"/>
  <c r="F34" i="6"/>
  <c r="F33" i="6"/>
  <c r="F32" i="6"/>
  <c r="E44" i="6" l="1"/>
  <c r="E39" i="5"/>
  <c r="E36" i="5"/>
  <c r="E33" i="5"/>
  <c r="E32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<sst xmlns="http://schemas.openxmlformats.org/spreadsheetml/2006/main" count="914" uniqueCount="384">
  <si>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</si>
  <si>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</si>
  <si>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</si>
  <si>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</si>
  <si>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</si>
  <si>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</si>
  <si>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</si>
  <si>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</si>
  <si>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</si>
  <si>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</si>
  <si>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</si>
  <si>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</si>
  <si>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</si>
  <si>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</si>
  <si>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</si>
  <si>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</si>
  <si>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</si>
  <si>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</si>
  <si>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</si>
  <si>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</si>
  <si>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</si>
  <si>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</si>
  <si>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</si>
  <si>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</si>
  <si>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</si>
  <si>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</si>
  <si>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</si>
  <si>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</si>
  <si>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</si>
  <si>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</si>
  <si>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</si>
  <si>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</si>
  <si>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</si>
  <si>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</si>
  <si>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</si>
  <si>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</si>
  <si>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</si>
  <si>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</si>
  <si>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</si>
  <si>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</si>
  <si>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</si>
  <si>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</si>
  <si>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</si>
  <si>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</si>
  <si>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</si>
  <si>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</si>
  <si>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</si>
  <si>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</si>
  <si>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</si>
  <si>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</si>
  <si>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</si>
  <si>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</si>
  <si>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</si>
  <si>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</si>
  <si>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</si>
  <si>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</si>
  <si>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</si>
  <si>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</si>
  <si>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</si>
  <si>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</si>
  <si>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</si>
  <si>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</si>
  <si>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</si>
  <si>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</si>
  <si>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</si>
  <si>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</si>
  <si>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</si>
  <si>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</si>
  <si>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</si>
  <si>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</si>
  <si>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</si>
  <si>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</si>
  <si>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</si>
  <si>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</si>
  <si>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</si>
  <si>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</si>
  <si>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</si>
  <si>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</si>
  <si>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</si>
  <si>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</si>
  <si>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</si>
  <si>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</si>
  <si>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</si>
  <si>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</si>
  <si>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</si>
  <si>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</si>
  <si>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</si>
  <si>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</si>
  <si>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</si>
  <si>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</si>
  <si>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</si>
  <si>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</si>
  <si>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</si>
  <si>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</si>
  <si>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</si>
  <si>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</si>
  <si>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</si>
  <si>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</si>
  <si>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</si>
  <si>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</si>
  <si>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</si>
  <si>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</si>
  <si>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</si>
  <si>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</si>
  <si>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</si>
  <si>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</si>
  <si>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</si>
  <si>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</si>
  <si>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</si>
  <si>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</si>
  <si>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</si>
  <si>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</si>
  <si>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</si>
  <si>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</si>
  <si>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</si>
  <si>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</si>
  <si>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</si>
  <si>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</si>
  <si>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</si>
  <si>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</si>
  <si>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</si>
  <si>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</si>
  <si>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</si>
  <si>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</si>
  <si>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</si>
  <si>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</si>
  <si>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</si>
  <si>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</si>
  <si>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</si>
  <si>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</si>
  <si>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</si>
  <si>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</si>
  <si>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</si>
  <si>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</si>
  <si>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</si>
  <si>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</si>
  <si>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</si>
  <si>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</si>
  <si>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</si>
  <si>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</si>
  <si>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</si>
  <si>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</si>
  <si>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</si>
  <si>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</si>
  <si>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</si>
  <si>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</si>
  <si>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</si>
  <si>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</si>
  <si>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</si>
  <si>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</si>
  <si>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</si>
  <si>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</si>
  <si>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</si>
  <si>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</si>
  <si>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</si>
  <si>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</si>
  <si>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</si>
  <si>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</si>
  <si>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</si>
  <si>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</si>
  <si>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</si>
  <si>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</si>
  <si>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</si>
  <si>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</si>
  <si>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</si>
  <si>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</si>
  <si>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</si>
  <si>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</si>
  <si>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</si>
  <si>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</si>
  <si>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</si>
  <si>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</si>
  <si>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</si>
  <si>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</si>
  <si>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</si>
  <si>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</si>
  <si>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</si>
  <si>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</si>
  <si>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</si>
  <si>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</si>
  <si>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</si>
  <si>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</si>
  <si>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</si>
  <si>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</si>
  <si>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</si>
  <si>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</si>
  <si>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</si>
  <si>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</si>
  <si>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</si>
  <si>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</si>
  <si>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</si>
  <si>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</si>
  <si>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</si>
  <si>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</si>
  <si>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</si>
  <si>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</si>
  <si>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</si>
  <si>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</si>
  <si>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</si>
  <si>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</si>
  <si>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</si>
  <si>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</si>
  <si>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</si>
  <si>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</si>
  <si>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</si>
  <si>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</si>
  <si>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</si>
  <si>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</si>
  <si>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</si>
  <si>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</si>
  <si>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</si>
  <si>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</si>
  <si>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</si>
  <si>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</si>
  <si>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</si>
  <si>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</si>
  <si>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</si>
  <si>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</si>
  <si>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</si>
  <si>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</si>
  <si>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</si>
  <si>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</si>
  <si>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</si>
  <si>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</si>
  <si>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</si>
  <si>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</si>
  <si>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</si>
  <si>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</si>
  <si>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</si>
  <si>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</si>
  <si>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</si>
  <si>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</si>
  <si>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</si>
  <si>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</si>
  <si>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</si>
  <si>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</si>
  <si>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</si>
  <si>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</si>
  <si>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</si>
  <si>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</si>
  <si>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</si>
  <si>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</si>
  <si>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</si>
  <si>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</si>
  <si>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</si>
  <si>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</si>
  <si>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</si>
  <si>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</si>
  <si>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</si>
  <si>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</si>
  <si>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</si>
  <si>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</si>
  <si>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</si>
  <si>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</si>
  <si>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</si>
  <si>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</si>
  <si>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</si>
  <si>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</si>
  <si>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</si>
  <si>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</si>
  <si>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</si>
  <si>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</si>
  <si>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</si>
  <si>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</si>
  <si>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КЛ до 1кВ</t>
  </si>
  <si>
    <t>(84235)7-94-23</t>
  </si>
  <si>
    <t>(84235)7-92-27</t>
  </si>
  <si>
    <t>(84235)7-96-01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</si>
  <si>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</si>
  <si>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</si>
  <si>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</si>
  <si>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</si>
  <si>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</si>
  <si>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</si>
  <si>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</si>
  <si>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</si>
  <si>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</si>
  <si>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</si>
  <si>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</si>
  <si>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</si>
  <si>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</si>
  <si>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</si>
  <si>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</si>
  <si>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</si>
  <si>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</si>
  <si>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</si>
  <si>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</si>
  <si>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</si>
  <si>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</si>
  <si>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</si>
  <si>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</si>
  <si>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</si>
  <si>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</si>
  <si>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</si>
  <si>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</si>
  <si>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</si>
  <si>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</si>
  <si>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</si>
  <si>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</si>
  <si>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</si>
  <si>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</si>
  <si>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</si>
  <si>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</si>
  <si>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</si>
  <si>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</si>
  <si>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</si>
  <si>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</si>
  <si>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</si>
  <si>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</si>
  <si>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</si>
  <si>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</si>
  <si>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</si>
  <si>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</si>
  <si>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</si>
  <si>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t>Резерв мощности по центрам питания  АО «ГНЦ НИИАР» на уровне напряжения 6 кВ: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</si>
  <si>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</si>
  <si>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</si>
  <si>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</si>
  <si>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</si>
  <si>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</si>
  <si>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</si>
  <si>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</si>
  <si>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</si>
  <si>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</si>
  <si>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</si>
  <si>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</si>
  <si>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</si>
  <si>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</si>
  <si>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</si>
  <si>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</si>
  <si>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</si>
  <si>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</si>
  <si>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</si>
  <si>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</si>
  <si>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</si>
  <si>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</si>
  <si>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</si>
  <si>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</si>
  <si>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</si>
  <si>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</si>
  <si>
    <t>Пояснения по технологическому присоединению (порядок действий)</t>
  </si>
  <si>
    <t>07:20</t>
  </si>
  <si>
    <t>8:00</t>
  </si>
  <si>
    <t>8:05</t>
  </si>
  <si>
    <t>09:40</t>
  </si>
  <si>
    <t>11:40</t>
  </si>
  <si>
    <t>8:15</t>
  </si>
  <si>
    <t xml:space="preserve">     до 15 кВт включительно</t>
  </si>
  <si>
    <t xml:space="preserve">3.5 Стоимость технологического присоединения к электрическим сетям сетевой организации. </t>
  </si>
  <si>
    <t>руб. без НДС*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</si>
  <si>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</si>
  <si>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</si>
  <si>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</si>
  <si>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</si>
  <si>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</si>
  <si>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</si>
  <si>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</si>
  <si>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</si>
  <si>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</si>
  <si>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КЛ</t>
  </si>
  <si>
    <t>300 - городская местность</t>
  </si>
  <si>
    <t>ВЛ</t>
  </si>
  <si>
    <t>Нет</t>
  </si>
  <si>
    <t>Резерв трансформаторной мощности трансформаторных подстанций и распределительных пунктов АО «ГНЦ НИИАР»             на 2020г.</t>
  </si>
  <si>
    <t>54, 54А</t>
  </si>
  <si>
    <t>ПС-2М – 20,87кВт;</t>
  </si>
  <si>
    <t>ПС-3М – 16,4кВт.</t>
  </si>
  <si>
    <t>2021 год</t>
  </si>
  <si>
    <t>хорошо</t>
  </si>
  <si>
    <t>Информация о качестве обслуживания потребителей 
сетевой организации АО "ГНЦ НИИАР" за 2022 год</t>
  </si>
  <si>
    <t>2.3. Мероприятия, выполненные сетевой организацией в целях повышения качества оказания услуг по передаче электрической энергии в 2022г.</t>
  </si>
  <si>
    <t>2022г.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</si>
  <si>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2022г.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</si>
  <si>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2022г.</t>
  </si>
  <si>
    <t>2.1. Показатели качества услуг по передаче электрической энергии в целом по сетевой организации в 2022г.,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</si>
  <si>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2022г.</t>
  </si>
  <si>
    <t>2022 год</t>
  </si>
  <si>
    <t>Количество подстанций 110 кВ, 35 кВ, 6(10) кВ на 2022г., в динамике относительно года, предшествующего отчетному</t>
  </si>
  <si>
    <t>(84235)7-92-01</t>
  </si>
  <si>
    <r>
      <t xml:space="preserve"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</t>
    </r>
    <r>
      <rPr>
        <sz val="10"/>
        <rFont val="Arial"/>
        <family val="2"/>
        <charset val="204"/>
      </rPr>
      <t xml:space="preserve">Агентства по регулирурованию цен и тарифов Ульяновской области от 18.11.2022 №92-П. </t>
    </r>
    <r>
      <rPr>
        <sz val="10"/>
        <color rgb="FF000000"/>
        <rFont val="Arial"/>
        <family val="2"/>
        <charset val="204"/>
      </rPr>
      <t xml:space="preserve">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С более подробной информацией о стоимости технологического присоединения можно ознакомиться в приказе </t>
    </r>
    <r>
      <rPr>
        <sz val="10"/>
        <rFont val="Arial"/>
        <family val="2"/>
        <charset val="204"/>
      </rPr>
      <t>Агентства по регулирурованию цен и тарифов Ульяновской области от 18.11.2022 №92-П</t>
    </r>
    <r>
      <rPr>
        <sz val="10"/>
        <color rgb="FF000000"/>
        <rFont val="Arial"/>
        <family val="2"/>
        <charset val="204"/>
      </rPr>
      <t>, размещённом на сайте АО «ГНЦ НИИАР».</t>
    </r>
  </si>
  <si>
    <t>* стоимость технологического присоединения рассчитана с учетом п.2.1, п.2.2 приказа Агентства по регулирурованию цен и тарифов Ульяновской обл. от 18.11.2022 №92-П.</t>
  </si>
  <si>
    <t>4.2. Информация о деятельности офисов обслуживания потребителей за 2022г.</t>
  </si>
  <si>
    <t>72</t>
  </si>
  <si>
    <t>4.3. Информация о заочном обслуживании потребителей посредством телефонной связи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</si>
</sst>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  <numFmt numFmtId="214" formatCode="0.00000"/>
  </numFmts>
  <fonts count="1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23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48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48">
      <protection locked="0"/>
    </xf>
    <xf numFmtId="173" fontId="21" fillId="0" borderId="48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49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0" applyNumberFormat="0" applyAlignment="0" applyProtection="0"/>
    <xf numFmtId="0" fontId="32" fillId="28" borderId="51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49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2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6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7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58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59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0"/>
    <xf numFmtId="37" fontId="77" fillId="2" borderId="60"/>
    <xf numFmtId="0" fontId="78" fillId="0" borderId="0" applyNumberFormat="0">
      <alignment horizontal="left"/>
    </xf>
    <xf numFmtId="199" fontId="79" fillId="0" borderId="61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2">
      <alignment vertical="center"/>
    </xf>
    <xf numFmtId="4" fontId="82" fillId="2" borderId="59" applyNumberFormat="0" applyProtection="0">
      <alignment vertical="center"/>
    </xf>
    <xf numFmtId="4" fontId="83" fillId="2" borderId="59" applyNumberFormat="0" applyProtection="0">
      <alignment vertical="center"/>
    </xf>
    <xf numFmtId="4" fontId="82" fillId="2" borderId="59" applyNumberFormat="0" applyProtection="0">
      <alignment horizontal="left" vertical="center" indent="1"/>
    </xf>
    <xf numFmtId="4" fontId="82" fillId="2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2" fillId="34" borderId="59" applyNumberFormat="0" applyProtection="0">
      <alignment horizontal="right" vertical="center"/>
    </xf>
    <xf numFmtId="4" fontId="82" fillId="35" borderId="59" applyNumberFormat="0" applyProtection="0">
      <alignment horizontal="right" vertical="center"/>
    </xf>
    <xf numFmtId="4" fontId="82" fillId="36" borderId="59" applyNumberFormat="0" applyProtection="0">
      <alignment horizontal="right" vertical="center"/>
    </xf>
    <xf numFmtId="4" fontId="82" fillId="37" borderId="59" applyNumberFormat="0" applyProtection="0">
      <alignment horizontal="right" vertical="center"/>
    </xf>
    <xf numFmtId="4" fontId="82" fillId="38" borderId="59" applyNumberFormat="0" applyProtection="0">
      <alignment horizontal="right" vertical="center"/>
    </xf>
    <xf numFmtId="4" fontId="82" fillId="39" borderId="59" applyNumberFormat="0" applyProtection="0">
      <alignment horizontal="right" vertical="center"/>
    </xf>
    <xf numFmtId="4" fontId="82" fillId="40" borderId="59" applyNumberFormat="0" applyProtection="0">
      <alignment horizontal="right" vertical="center"/>
    </xf>
    <xf numFmtId="4" fontId="82" fillId="41" borderId="59" applyNumberFormat="0" applyProtection="0">
      <alignment horizontal="right" vertical="center"/>
    </xf>
    <xf numFmtId="4" fontId="82" fillId="42" borderId="59" applyNumberFormat="0" applyProtection="0">
      <alignment horizontal="right" vertical="center"/>
    </xf>
    <xf numFmtId="4" fontId="84" fillId="43" borderId="59" applyNumberFormat="0" applyProtection="0">
      <alignment horizontal="left" vertical="center" indent="1"/>
    </xf>
    <xf numFmtId="4" fontId="82" fillId="44" borderId="63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6" fillId="44" borderId="59" applyNumberFormat="0" applyProtection="0">
      <alignment horizontal="left" vertical="center" indent="1"/>
    </xf>
    <xf numFmtId="4" fontId="86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59" applyNumberFormat="0" applyProtection="0">
      <alignment vertical="center"/>
    </xf>
    <xf numFmtId="4" fontId="83" fillId="48" borderId="59" applyNumberFormat="0" applyProtection="0">
      <alignment vertical="center"/>
    </xf>
    <xf numFmtId="4" fontId="82" fillId="48" borderId="59" applyNumberFormat="0" applyProtection="0">
      <alignment horizontal="left" vertical="center" indent="1"/>
    </xf>
    <xf numFmtId="4" fontId="82" fillId="48" borderId="59" applyNumberFormat="0" applyProtection="0">
      <alignment horizontal="left" vertical="center" indent="1"/>
    </xf>
    <xf numFmtId="4" fontId="82" fillId="44" borderId="59" applyNumberFormat="0" applyProtection="0">
      <alignment horizontal="right" vertical="center"/>
    </xf>
    <xf numFmtId="4" fontId="83" fillId="44" borderId="59" applyNumberFormat="0" applyProtection="0">
      <alignment horizontal="right" vertical="center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87" fillId="0" borderId="0"/>
    <xf numFmtId="4" fontId="88" fillId="44" borderId="59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1" fillId="0" borderId="52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49">
      <protection locked="0"/>
    </xf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49"/>
    <xf numFmtId="49" fontId="117" fillId="0" borderId="0" applyBorder="0">
      <alignment vertical="center"/>
    </xf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3" fontId="36" fillId="0" borderId="1" applyBorder="0">
      <alignment vertical="center"/>
    </xf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0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24" fillId="32" borderId="58" applyNumberFormat="0" applyFont="0" applyAlignment="0" applyProtection="0"/>
    <xf numFmtId="0" fontId="2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5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6" applyBorder="0">
      <alignment horizontal="right"/>
    </xf>
    <xf numFmtId="4" fontId="5" fillId="57" borderId="66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  <xf numFmtId="0" fontId="154" fillId="0" borderId="0"/>
  </cellStyleXfs>
  <cellXfs count="422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49" fontId="131" fillId="0" borderId="65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49" fontId="2" fillId="0" borderId="73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75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77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5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48" fillId="0" borderId="1" xfId="0" applyFont="1" applyBorder="1"/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7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6" fillId="0" borderId="1" xfId="5" applyFill="1" applyBorder="1"/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Alignment="1">
      <alignment horizontal="center" vertical="center"/>
    </xf>
    <xf numFmtId="0" fontId="2" fillId="3" borderId="81" xfId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75" xfId="0" applyFont="1" applyBorder="1" applyAlignment="1">
      <alignment horizontal="center" vertical="center" wrapText="1"/>
    </xf>
    <xf numFmtId="0" fontId="130" fillId="0" borderId="7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" fontId="2" fillId="0" borderId="0" xfId="1" applyNumberFormat="1"/>
    <xf numFmtId="2" fontId="2" fillId="0" borderId="1" xfId="1" applyNumberForma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2" fontId="2" fillId="3" borderId="79" xfId="1" applyNumberFormat="1" applyFont="1" applyFill="1" applyBorder="1" applyAlignment="1">
      <alignment horizontal="center" vertical="center" wrapText="1"/>
    </xf>
    <xf numFmtId="2" fontId="2" fillId="3" borderId="80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30" fillId="3" borderId="23" xfId="0" applyFont="1" applyFill="1" applyBorder="1" applyAlignment="1">
      <alignment horizontal="center" vertical="center" wrapText="1"/>
    </xf>
    <xf numFmtId="10" fontId="2" fillId="3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0" fontId="14" fillId="0" borderId="1" xfId="5" applyFont="1" applyFill="1" applyBorder="1" applyAlignment="1">
      <alignment vertical="center" wrapText="1"/>
    </xf>
    <xf numFmtId="0" fontId="6" fillId="0" borderId="1" xfId="5" applyFill="1" applyBorder="1" applyAlignment="1">
      <alignment vertical="center"/>
    </xf>
    <xf numFmtId="214" fontId="70" fillId="0" borderId="21" xfId="0" applyNumberFormat="1" applyFont="1" applyFill="1" applyBorder="1" applyAlignment="1">
      <alignment horizontal="center" vertical="center" wrapText="1"/>
    </xf>
    <xf numFmtId="214" fontId="70" fillId="0" borderId="23" xfId="0" applyNumberFormat="1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26" xfId="1" applyFont="1" applyFill="1" applyBorder="1" applyAlignment="1">
      <alignment horizontal="center" vertical="center" wrapText="1"/>
    </xf>
    <xf numFmtId="20" fontId="6" fillId="0" borderId="1" xfId="5" applyNumberForma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156" fillId="0" borderId="0" xfId="2422" applyFont="1" applyFill="1" applyBorder="1"/>
    <xf numFmtId="0" fontId="157" fillId="0" borderId="0" xfId="2422" applyFont="1" applyFill="1" applyBorder="1"/>
    <xf numFmtId="0" fontId="155" fillId="0" borderId="0" xfId="2422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70" fillId="3" borderId="21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0" fontId="152" fillId="0" borderId="23" xfId="0" applyFont="1" applyBorder="1" applyAlignment="1">
      <alignment horizontal="center" vertical="center" wrapText="1"/>
    </xf>
    <xf numFmtId="0" fontId="130" fillId="0" borderId="12" xfId="0" applyFont="1" applyBorder="1" applyAlignment="1">
      <alignment horizontal="center" vertical="center" wrapText="1"/>
    </xf>
    <xf numFmtId="0" fontId="130" fillId="0" borderId="23" xfId="0" applyFont="1" applyBorder="1" applyAlignment="1">
      <alignment horizontal="center" vertical="center" wrapText="1"/>
    </xf>
    <xf numFmtId="0" fontId="159" fillId="0" borderId="0" xfId="2422" applyFont="1" applyFill="1" applyBorder="1" applyAlignment="1">
      <alignment horizontal="right"/>
    </xf>
    <xf numFmtId="0" fontId="150" fillId="0" borderId="29" xfId="0" applyFont="1" applyBorder="1" applyAlignment="1">
      <alignment horizontal="center" vertical="center"/>
    </xf>
    <xf numFmtId="10" fontId="138" fillId="0" borderId="29" xfId="0" applyNumberFormat="1" applyFont="1" applyBorder="1" applyAlignment="1">
      <alignment horizontal="center" vertical="center"/>
    </xf>
    <xf numFmtId="0" fontId="150" fillId="0" borderId="45" xfId="0" applyFont="1" applyBorder="1" applyAlignment="1">
      <alignment horizontal="center" vertical="center"/>
    </xf>
    <xf numFmtId="10" fontId="138" fillId="0" borderId="45" xfId="0" applyNumberFormat="1" applyFont="1" applyBorder="1" applyAlignment="1">
      <alignment horizontal="center" vertical="center"/>
    </xf>
    <xf numFmtId="0" fontId="150" fillId="0" borderId="18" xfId="0" applyFont="1" applyBorder="1" applyAlignment="1">
      <alignment horizontal="center" vertical="center"/>
    </xf>
    <xf numFmtId="10" fontId="138" fillId="0" borderId="18" xfId="0" applyNumberFormat="1" applyFont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214" fontId="70" fillId="0" borderId="21" xfId="0" applyNumberFormat="1" applyFont="1" applyBorder="1" applyAlignment="1">
      <alignment horizontal="center" vertical="center" wrapText="1"/>
    </xf>
    <xf numFmtId="0" fontId="130" fillId="0" borderId="8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214" fontId="70" fillId="3" borderId="2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148" fillId="0" borderId="1" xfId="0" applyFont="1" applyBorder="1"/>
    <xf numFmtId="0" fontId="135" fillId="0" borderId="15" xfId="0" applyFont="1" applyBorder="1" applyAlignment="1">
      <alignment horizontal="center" vertical="center" wrapText="1"/>
    </xf>
    <xf numFmtId="0" fontId="151" fillId="0" borderId="75" xfId="2422" applyFont="1" applyFill="1" applyBorder="1" applyAlignment="1">
      <alignment vertical="top" wrapText="1"/>
    </xf>
    <xf numFmtId="0" fontId="151" fillId="0" borderId="12" xfId="2422" applyFont="1" applyFill="1" applyBorder="1" applyAlignment="1">
      <alignment vertical="center" wrapText="1"/>
    </xf>
    <xf numFmtId="0" fontId="151" fillId="0" borderId="15" xfId="2422" applyFont="1" applyFill="1" applyBorder="1" applyAlignment="1">
      <alignment vertical="center" wrapText="1"/>
    </xf>
    <xf numFmtId="0" fontId="151" fillId="0" borderId="15" xfId="2422" applyFont="1" applyFill="1" applyBorder="1" applyAlignment="1">
      <alignment horizontal="center" vertical="center" wrapText="1"/>
    </xf>
    <xf numFmtId="4" fontId="151" fillId="0" borderId="15" xfId="2422" applyNumberFormat="1" applyFont="1" applyFill="1" applyBorder="1" applyAlignment="1">
      <alignment horizontal="right" vertical="center" wrapText="1"/>
    </xf>
    <xf numFmtId="0" fontId="160" fillId="0" borderId="12" xfId="2422" applyFont="1" applyFill="1" applyBorder="1" applyAlignment="1">
      <alignment vertical="top" wrapText="1"/>
    </xf>
    <xf numFmtId="0" fontId="160" fillId="0" borderId="75" xfId="2422" applyFont="1" applyFill="1" applyBorder="1" applyAlignment="1">
      <alignment vertical="top" wrapText="1"/>
    </xf>
    <xf numFmtId="0" fontId="151" fillId="0" borderId="0" xfId="2422" applyFont="1" applyFill="1" applyBorder="1"/>
    <xf numFmtId="0" fontId="160" fillId="0" borderId="0" xfId="2422" applyFont="1" applyFill="1" applyBorder="1"/>
    <xf numFmtId="4" fontId="151" fillId="3" borderId="15" xfId="2422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14" fontId="14" fillId="0" borderId="1" xfId="5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151" fillId="58" borderId="15" xfId="2422" applyNumberFormat="1" applyFont="1" applyFill="1" applyBorder="1" applyAlignment="1">
      <alignment horizontal="right" vertical="center" wrapText="1"/>
    </xf>
    <xf numFmtId="3" fontId="151" fillId="0" borderId="15" xfId="2422" applyNumberFormat="1" applyFont="1" applyFill="1" applyBorder="1" applyAlignment="1">
      <alignment horizontal="right" vertical="center" wrapText="1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38" fillId="0" borderId="18" xfId="0" applyFont="1" applyBorder="1" applyAlignment="1">
      <alignment horizontal="center"/>
    </xf>
    <xf numFmtId="0" fontId="138" fillId="0" borderId="29" xfId="0" applyFont="1" applyBorder="1" applyAlignment="1">
      <alignment horizontal="center"/>
    </xf>
    <xf numFmtId="0" fontId="138" fillId="0" borderId="45" xfId="0" applyFont="1" applyBorder="1" applyAlignment="1">
      <alignment horizontal="center"/>
    </xf>
    <xf numFmtId="0" fontId="137" fillId="0" borderId="0" xfId="0" applyFont="1" applyAlignment="1">
      <alignment horizontal="center" vertical="center" wrapText="1"/>
    </xf>
    <xf numFmtId="0" fontId="138" fillId="0" borderId="23" xfId="0" applyFont="1" applyBorder="1" applyAlignment="1">
      <alignment horizontal="center" vertical="center"/>
    </xf>
    <xf numFmtId="0" fontId="138" fillId="0" borderId="23" xfId="0" applyFont="1" applyBorder="1" applyAlignment="1">
      <alignment horizontal="center" vertical="center" wrapText="1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75" xfId="0" applyFont="1" applyBorder="1" applyAlignment="1">
      <alignment horizontal="justify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75" xfId="0" applyNumberFormat="1" applyFont="1" applyFill="1" applyBorder="1" applyAlignment="1">
      <alignment horizontal="center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75" xfId="0" applyNumberFormat="1" applyFont="1" applyBorder="1" applyAlignment="1">
      <alignment horizontal="center" vertical="center" wrapText="1"/>
    </xf>
    <xf numFmtId="214" fontId="70" fillId="0" borderId="8" xfId="0" applyNumberFormat="1" applyFont="1" applyFill="1" applyBorder="1" applyAlignment="1">
      <alignment horizontal="center" vertical="center" wrapText="1"/>
    </xf>
    <xf numFmtId="214" fontId="70" fillId="0" borderId="75" xfId="0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74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67" xfId="0" applyFont="1" applyBorder="1" applyAlignment="1">
      <alignment horizontal="center" vertical="center" wrapText="1"/>
    </xf>
    <xf numFmtId="0" fontId="151" fillId="0" borderId="4" xfId="0" applyFont="1" applyBorder="1" applyAlignment="1">
      <alignment horizontal="center" vertical="center" wrapText="1"/>
    </xf>
    <xf numFmtId="0" fontId="152" fillId="0" borderId="76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130" fillId="0" borderId="83" xfId="0" applyFont="1" applyBorder="1" applyAlignment="1">
      <alignment horizontal="center" vertical="center" wrapText="1"/>
    </xf>
    <xf numFmtId="0" fontId="130" fillId="0" borderId="78" xfId="0" applyFont="1" applyBorder="1" applyAlignment="1">
      <alignment horizontal="center" vertical="center" wrapText="1"/>
    </xf>
    <xf numFmtId="0" fontId="152" fillId="0" borderId="74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74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8" fillId="58" borderId="0" xfId="2422" applyFont="1" applyFill="1" applyBorder="1" applyAlignment="1">
      <alignment horizontal="left" vertical="center" wrapText="1"/>
    </xf>
    <xf numFmtId="0" fontId="151" fillId="0" borderId="74" xfId="2422" applyFont="1" applyFill="1" applyBorder="1" applyAlignment="1">
      <alignment horizontal="left" vertical="center" wrapText="1"/>
    </xf>
    <xf numFmtId="0" fontId="151" fillId="0" borderId="20" xfId="2422" applyFont="1" applyFill="1" applyBorder="1" applyAlignment="1">
      <alignment horizontal="left" vertical="center" wrapText="1"/>
    </xf>
    <xf numFmtId="0" fontId="151" fillId="0" borderId="21" xfId="2422" applyFont="1" applyFill="1" applyBorder="1" applyAlignment="1">
      <alignment horizontal="left" vertical="center" wrapText="1"/>
    </xf>
    <xf numFmtId="0" fontId="151" fillId="0" borderId="74" xfId="2422" applyFont="1" applyFill="1" applyBorder="1" applyAlignment="1">
      <alignment horizontal="center" vertical="center" wrapText="1"/>
    </xf>
    <xf numFmtId="0" fontId="151" fillId="0" borderId="21" xfId="2422" applyFont="1" applyFill="1" applyBorder="1" applyAlignment="1">
      <alignment horizontal="center" vertical="center" wrapText="1"/>
    </xf>
    <xf numFmtId="0" fontId="151" fillId="0" borderId="20" xfId="2422" applyFont="1" applyFill="1" applyBorder="1" applyAlignment="1">
      <alignment horizontal="center" vertical="center" wrapText="1"/>
    </xf>
    <xf numFmtId="0" fontId="151" fillId="0" borderId="8" xfId="2422" applyFont="1" applyFill="1" applyBorder="1" applyAlignment="1">
      <alignment vertical="center" wrapText="1"/>
    </xf>
    <xf numFmtId="0" fontId="151" fillId="0" borderId="75" xfId="2422" applyFont="1" applyFill="1" applyBorder="1" applyAlignment="1">
      <alignment vertical="center" wrapText="1"/>
    </xf>
    <xf numFmtId="0" fontId="151" fillId="0" borderId="8" xfId="2422" applyFont="1" applyFill="1" applyBorder="1" applyAlignment="1">
      <alignment horizontal="right" vertical="center" wrapText="1"/>
    </xf>
    <xf numFmtId="0" fontId="151" fillId="0" borderId="12" xfId="2422" applyFont="1" applyFill="1" applyBorder="1" applyAlignment="1">
      <alignment horizontal="right" vertical="center" wrapText="1"/>
    </xf>
    <xf numFmtId="0" fontId="151" fillId="0" borderId="75" xfId="2422" applyFont="1" applyFill="1" applyBorder="1" applyAlignment="1">
      <alignment horizontal="right" vertical="center" wrapText="1"/>
    </xf>
    <xf numFmtId="0" fontId="135" fillId="0" borderId="0" xfId="0" applyFont="1" applyAlignment="1">
      <alignment horizontal="center" vertical="center"/>
    </xf>
    <xf numFmtId="0" fontId="138" fillId="0" borderId="74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74" xfId="0" applyFont="1" applyFill="1" applyBorder="1" applyAlignment="1">
      <alignment horizontal="center" vertical="center" wrapText="1"/>
    </xf>
    <xf numFmtId="0" fontId="138" fillId="0" borderId="20" xfId="0" applyFont="1" applyFill="1" applyBorder="1" applyAlignment="1">
      <alignment horizontal="center" vertical="center" wrapText="1"/>
    </xf>
    <xf numFmtId="0" fontId="138" fillId="0" borderId="21" xfId="0" applyFont="1" applyFill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75" xfId="0" applyFont="1" applyBorder="1" applyAlignment="1">
      <alignment horizontal="center" vertical="center" wrapText="1"/>
    </xf>
    <xf numFmtId="0" fontId="135" fillId="0" borderId="67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76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7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76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3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17" xfId="2422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tabSelected="1" view="pageBreakPreview" zoomScaleSheetLayoutView="100" workbookViewId="0">
      <selection activeCell="G29" sqref="G29"/>
    </sheetView>
  </sheetViews>
  <sheetFormatPr defaultColWidth="9.109375" defaultRowHeight="15.6"/>
  <cols>
    <col min="1" max="16384" width="9.109375" style="1"/>
  </cols>
  <sheetData>
    <row r="1" spans="1:9">
      <c r="A1" s="60"/>
      <c r="B1" s="60"/>
      <c r="C1" s="60"/>
      <c r="D1" s="60"/>
      <c r="E1" s="60"/>
      <c r="F1" s="60"/>
      <c r="G1" s="60"/>
      <c r="H1" s="60"/>
      <c r="I1" s="2" t="s">
        <v>0</v>
      </c>
    </row>
    <row r="2" spans="1:9">
      <c r="A2" s="60"/>
      <c r="B2" s="60"/>
      <c r="C2" s="60"/>
      <c r="D2" s="60"/>
      <c r="E2" s="60"/>
      <c r="F2" s="60"/>
      <c r="G2" s="60"/>
      <c r="H2" s="60"/>
      <c r="I2" s="2" t="s">
        <v>1</v>
      </c>
    </row>
    <row r="3" spans="1:9">
      <c r="A3" s="60"/>
      <c r="B3" s="60"/>
      <c r="C3" s="60"/>
      <c r="D3" s="60"/>
      <c r="E3" s="60"/>
      <c r="F3" s="60"/>
      <c r="G3" s="60"/>
      <c r="H3" s="60"/>
      <c r="I3" s="2" t="s">
        <v>2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3</v>
      </c>
    </row>
    <row r="5" spans="1:9">
      <c r="A5" s="60"/>
      <c r="B5" s="60"/>
      <c r="C5" s="60"/>
      <c r="D5" s="60"/>
      <c r="E5" s="60"/>
      <c r="F5" s="60"/>
      <c r="G5" s="60"/>
      <c r="H5" s="60"/>
      <c r="I5" s="2" t="s">
        <v>4</v>
      </c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>
      <c r="A7" s="60"/>
      <c r="B7" s="60"/>
      <c r="C7" s="60"/>
      <c r="D7" s="60"/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39" customHeight="1">
      <c r="A11" s="247" t="s">
        <v>369</v>
      </c>
      <c r="B11" s="248"/>
      <c r="C11" s="248"/>
      <c r="D11" s="248"/>
      <c r="E11" s="248"/>
      <c r="F11" s="248"/>
      <c r="G11" s="248"/>
      <c r="H11" s="248"/>
      <c r="I11" s="248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60"/>
      <c r="B15" s="60"/>
      <c r="C15" s="60"/>
      <c r="D15" s="60"/>
      <c r="E15" s="60"/>
      <c r="F15" s="60"/>
      <c r="G15" s="60"/>
      <c r="H15" s="60"/>
      <c r="I15" s="60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60"/>
      <c r="B32" s="60"/>
      <c r="C32" s="60"/>
      <c r="D32" s="60"/>
      <c r="E32" s="60"/>
      <c r="F32" s="60"/>
      <c r="G32" s="60"/>
      <c r="H32" s="60"/>
      <c r="I32" s="60"/>
    </row>
    <row r="33" spans="1:9">
      <c r="A33" s="60"/>
      <c r="B33" s="60"/>
      <c r="C33" s="60"/>
      <c r="D33" s="60"/>
      <c r="E33" s="60"/>
      <c r="F33" s="60"/>
      <c r="G33" s="60"/>
      <c r="H33" s="60"/>
      <c r="I33" s="60"/>
    </row>
    <row r="34" spans="1:9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60"/>
      <c r="B36" s="60"/>
      <c r="C36" s="60"/>
      <c r="D36" s="60"/>
      <c r="E36" s="60"/>
      <c r="F36" s="60"/>
      <c r="G36" s="60"/>
      <c r="H36" s="60"/>
      <c r="I36" s="60"/>
    </row>
    <row r="37" spans="1:9">
      <c r="A37" s="60"/>
      <c r="B37" s="60"/>
      <c r="C37" s="60"/>
      <c r="D37" s="60"/>
      <c r="E37" s="60"/>
      <c r="F37" s="60"/>
      <c r="G37" s="60"/>
      <c r="H37" s="60"/>
      <c r="I37" s="6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"/>
  <sheetViews>
    <sheetView view="pageBreakPreview" zoomScaleNormal="100" zoomScaleSheetLayoutView="100" workbookViewId="0">
      <selection activeCell="S10" sqref="S10"/>
    </sheetView>
  </sheetViews>
  <sheetFormatPr defaultRowHeight="14.4"/>
  <cols>
    <col min="9" max="9" width="9.109375" customWidth="1"/>
  </cols>
  <sheetData>
    <row r="2" spans="1:16" ht="15.6">
      <c r="A2" s="15" t="s">
        <v>315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6">
      <c r="A3" s="15" t="s">
        <v>316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194" customFormat="1" ht="15.6">
      <c r="A4" s="193" t="s">
        <v>317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 ht="15.6">
      <c r="A5" s="15" t="s">
        <v>318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Normal="100" zoomScaleSheetLayoutView="100" workbookViewId="0">
      <selection activeCell="S10" sqref="S10"/>
    </sheetView>
  </sheetViews>
  <sheetFormatPr defaultRowHeight="14.4"/>
  <cols>
    <col min="22" max="22" width="12.88671875" customWidth="1"/>
  </cols>
  <sheetData>
    <row r="1" spans="1:1" ht="15.6">
      <c r="A1" s="15"/>
    </row>
    <row r="2" spans="1:1" ht="15.6">
      <c r="A2" s="15" t="s">
        <v>268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topLeftCell="A4" zoomScale="75" zoomScaleNormal="75" workbookViewId="0">
      <pane xSplit="2" ySplit="5" topLeftCell="C9" activePane="bottomRight" state="frozen"/>
      <selection activeCell="S10" sqref="S10"/>
      <selection pane="topRight" activeCell="S10" sqref="S10"/>
      <selection pane="bottomLeft" activeCell="S10" sqref="S10"/>
      <selection pane="bottomRight" activeCell="V17" sqref="V17"/>
    </sheetView>
  </sheetViews>
  <sheetFormatPr defaultRowHeight="14.4"/>
  <cols>
    <col min="2" max="2" width="28.77734375" customWidth="1"/>
    <col min="3" max="3" width="7.5546875" customWidth="1"/>
    <col min="4" max="4" width="9.5546875" style="170" customWidth="1"/>
    <col min="5" max="5" width="13.6640625" style="170" customWidth="1"/>
    <col min="6" max="6" width="7.77734375" customWidth="1"/>
    <col min="7" max="7" width="9.77734375" style="170" customWidth="1"/>
    <col min="8" max="8" width="12.33203125" style="170" customWidth="1"/>
    <col min="9" max="9" width="7.21875" customWidth="1"/>
    <col min="10" max="10" width="9.33203125" style="170" customWidth="1"/>
    <col min="11" max="11" width="12" style="170" customWidth="1"/>
    <col min="12" max="12" width="7.33203125" customWidth="1"/>
    <col min="13" max="13" width="9.44140625" style="170" customWidth="1"/>
    <col min="14" max="14" width="11.88671875" style="170" customWidth="1"/>
    <col min="15" max="15" width="7.5546875" customWidth="1"/>
    <col min="16" max="16" width="9.33203125" style="170" customWidth="1"/>
    <col min="17" max="17" width="11.88671875" style="170" customWidth="1"/>
    <col min="18" max="18" width="7.77734375" style="170" customWidth="1"/>
  </cols>
  <sheetData>
    <row r="1" spans="1:19" ht="21">
      <c r="B1" s="370" t="s">
        <v>319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9" ht="15" thickBot="1"/>
    <row r="3" spans="1:19" ht="16.2" thickBot="1">
      <c r="A3" s="371" t="s">
        <v>85</v>
      </c>
      <c r="B3" s="371" t="s">
        <v>104</v>
      </c>
      <c r="C3" s="374" t="s">
        <v>320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6"/>
      <c r="R3" s="367" t="s">
        <v>76</v>
      </c>
    </row>
    <row r="4" spans="1:19" ht="38.25" customHeight="1" thickBot="1">
      <c r="A4" s="372"/>
      <c r="B4" s="372"/>
      <c r="C4" s="374" t="s">
        <v>347</v>
      </c>
      <c r="D4" s="375"/>
      <c r="E4" s="376"/>
      <c r="F4" s="374" t="s">
        <v>321</v>
      </c>
      <c r="G4" s="375"/>
      <c r="H4" s="376"/>
      <c r="I4" s="374" t="s">
        <v>322</v>
      </c>
      <c r="J4" s="375"/>
      <c r="K4" s="376"/>
      <c r="L4" s="374" t="s">
        <v>323</v>
      </c>
      <c r="M4" s="375"/>
      <c r="N4" s="376"/>
      <c r="O4" s="374" t="s">
        <v>324</v>
      </c>
      <c r="P4" s="375"/>
      <c r="Q4" s="376"/>
      <c r="R4" s="369"/>
    </row>
    <row r="5" spans="1:19" ht="15.6">
      <c r="A5" s="372"/>
      <c r="B5" s="372"/>
      <c r="C5" s="371">
        <v>2021</v>
      </c>
      <c r="D5" s="202">
        <v>2022</v>
      </c>
      <c r="E5" s="367" t="s">
        <v>7</v>
      </c>
      <c r="F5" s="371">
        <v>2021</v>
      </c>
      <c r="G5" s="202">
        <v>2022</v>
      </c>
      <c r="H5" s="367" t="s">
        <v>7</v>
      </c>
      <c r="I5" s="371">
        <v>2021</v>
      </c>
      <c r="J5" s="202">
        <v>2022</v>
      </c>
      <c r="K5" s="367" t="s">
        <v>7</v>
      </c>
      <c r="L5" s="371">
        <v>2021</v>
      </c>
      <c r="M5" s="202">
        <v>2022</v>
      </c>
      <c r="N5" s="367" t="s">
        <v>7</v>
      </c>
      <c r="O5" s="371">
        <v>2021</v>
      </c>
      <c r="P5" s="202">
        <v>2022</v>
      </c>
      <c r="Q5" s="367" t="s">
        <v>7</v>
      </c>
      <c r="R5" s="367"/>
    </row>
    <row r="6" spans="1:19" ht="31.2">
      <c r="A6" s="372"/>
      <c r="B6" s="372"/>
      <c r="C6" s="372"/>
      <c r="D6" s="169" t="s">
        <v>325</v>
      </c>
      <c r="E6" s="368"/>
      <c r="F6" s="372"/>
      <c r="G6" s="169" t="s">
        <v>325</v>
      </c>
      <c r="H6" s="368"/>
      <c r="I6" s="372"/>
      <c r="J6" s="169" t="s">
        <v>325</v>
      </c>
      <c r="K6" s="368"/>
      <c r="L6" s="372"/>
      <c r="M6" s="169" t="s">
        <v>325</v>
      </c>
      <c r="N6" s="368"/>
      <c r="O6" s="372"/>
      <c r="P6" s="169" t="s">
        <v>325</v>
      </c>
      <c r="Q6" s="368"/>
      <c r="R6" s="368"/>
    </row>
    <row r="7" spans="1:19" ht="15.75" customHeight="1" thickBot="1">
      <c r="A7" s="373"/>
      <c r="B7" s="373"/>
      <c r="C7" s="373"/>
      <c r="D7" s="203"/>
      <c r="E7" s="369"/>
      <c r="F7" s="373"/>
      <c r="G7" s="203"/>
      <c r="H7" s="369"/>
      <c r="I7" s="373"/>
      <c r="J7" s="203"/>
      <c r="K7" s="369"/>
      <c r="L7" s="373"/>
      <c r="M7" s="203"/>
      <c r="N7" s="369"/>
      <c r="O7" s="373"/>
      <c r="P7" s="203"/>
      <c r="Q7" s="369"/>
      <c r="R7" s="369"/>
    </row>
    <row r="8" spans="1:19" ht="16.2" thickBot="1">
      <c r="A8" s="172">
        <v>1</v>
      </c>
      <c r="B8" s="179">
        <v>2</v>
      </c>
      <c r="C8" s="17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69">
        <v>9</v>
      </c>
      <c r="J8" s="169">
        <v>10</v>
      </c>
      <c r="K8" s="169">
        <v>11</v>
      </c>
      <c r="L8" s="169">
        <v>12</v>
      </c>
      <c r="M8" s="169">
        <v>13</v>
      </c>
      <c r="N8" s="169">
        <v>14</v>
      </c>
      <c r="O8" s="179">
        <v>15</v>
      </c>
      <c r="P8" s="169">
        <v>16</v>
      </c>
      <c r="Q8" s="169">
        <v>17</v>
      </c>
      <c r="R8" s="169">
        <v>18</v>
      </c>
    </row>
    <row r="9" spans="1:19" ht="67.2" customHeight="1" thickBot="1">
      <c r="A9" s="180">
        <v>1</v>
      </c>
      <c r="B9" s="181" t="s">
        <v>326</v>
      </c>
      <c r="C9" s="189">
        <v>51</v>
      </c>
      <c r="D9" s="189">
        <v>58</v>
      </c>
      <c r="E9" s="183">
        <f>(D9-C9)/MAX(C9:D9)</f>
        <v>0.1206896551724138</v>
      </c>
      <c r="F9" s="182">
        <v>9</v>
      </c>
      <c r="G9" s="189">
        <v>10</v>
      </c>
      <c r="H9" s="183">
        <f>(G9-F9)/MAX(F9:G9)</f>
        <v>0.1</v>
      </c>
      <c r="I9" s="182">
        <v>0</v>
      </c>
      <c r="J9" s="189">
        <v>2</v>
      </c>
      <c r="K9" s="183">
        <f>(J9-I9)/MAX(I9:J9)</f>
        <v>1</v>
      </c>
      <c r="L9" s="182">
        <v>0</v>
      </c>
      <c r="M9" s="189">
        <v>2</v>
      </c>
      <c r="N9" s="183">
        <f>(M9-L9)/MAX(L9:M9)</f>
        <v>1</v>
      </c>
      <c r="O9" s="189">
        <v>0</v>
      </c>
      <c r="P9" s="189">
        <v>0</v>
      </c>
      <c r="Q9" s="182">
        <v>0</v>
      </c>
      <c r="R9" s="182">
        <f>D9+G9+J9+M9+P9</f>
        <v>72</v>
      </c>
      <c r="S9" s="219"/>
    </row>
    <row r="10" spans="1:19" s="194" customFormat="1" ht="135" customHeight="1" thickBot="1">
      <c r="A10" s="197">
        <v>2</v>
      </c>
      <c r="B10" s="198" t="s">
        <v>327</v>
      </c>
      <c r="C10" s="189">
        <v>51</v>
      </c>
      <c r="D10" s="189">
        <v>55</v>
      </c>
      <c r="E10" s="190">
        <f>(D10-C10)/MAX(C10:D10)</f>
        <v>7.2727272727272724E-2</v>
      </c>
      <c r="F10" s="189">
        <v>9</v>
      </c>
      <c r="G10" s="189">
        <v>11</v>
      </c>
      <c r="H10" s="190">
        <f>(G10-F10)/MAX(F10:G10)</f>
        <v>0.18181818181818182</v>
      </c>
      <c r="I10" s="189">
        <v>0</v>
      </c>
      <c r="J10" s="189">
        <v>4</v>
      </c>
      <c r="K10" s="190">
        <f>(J10-I10)/MAX(I10:J10)</f>
        <v>1</v>
      </c>
      <c r="L10" s="189">
        <v>0</v>
      </c>
      <c r="M10" s="189">
        <v>1</v>
      </c>
      <c r="N10" s="183">
        <f>(M10-L10)/MAX(L10:M10)</f>
        <v>1</v>
      </c>
      <c r="O10" s="189">
        <v>0</v>
      </c>
      <c r="P10" s="189">
        <v>0</v>
      </c>
      <c r="Q10" s="189">
        <v>0</v>
      </c>
      <c r="R10" s="189">
        <f t="shared" ref="R10:R20" si="0">D10+G10+J10+M10+P10</f>
        <v>71</v>
      </c>
      <c r="S10" s="219"/>
    </row>
    <row r="11" spans="1:19" ht="211.8" customHeight="1" thickBot="1">
      <c r="A11" s="180">
        <v>3</v>
      </c>
      <c r="B11" s="181" t="s">
        <v>328</v>
      </c>
      <c r="C11" s="182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2">
        <v>0</v>
      </c>
      <c r="R11" s="182">
        <f t="shared" si="0"/>
        <v>0</v>
      </c>
    </row>
    <row r="12" spans="1:19" ht="31.8" thickBot="1">
      <c r="A12" s="184" t="s">
        <v>98</v>
      </c>
      <c r="B12" s="181" t="s">
        <v>329</v>
      </c>
      <c r="C12" s="182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2">
        <v>0</v>
      </c>
      <c r="R12" s="182">
        <f t="shared" si="0"/>
        <v>0</v>
      </c>
    </row>
    <row r="13" spans="1:19" ht="16.2" thickBot="1">
      <c r="A13" s="184" t="s">
        <v>99</v>
      </c>
      <c r="B13" s="181" t="s">
        <v>330</v>
      </c>
      <c r="C13" s="182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2">
        <v>0</v>
      </c>
      <c r="R13" s="182">
        <f t="shared" si="0"/>
        <v>0</v>
      </c>
    </row>
    <row r="14" spans="1:19" ht="117.6" customHeight="1" thickBot="1">
      <c r="A14" s="180">
        <v>4</v>
      </c>
      <c r="B14" s="181" t="s">
        <v>331</v>
      </c>
      <c r="C14" s="182">
        <v>15</v>
      </c>
      <c r="D14" s="189">
        <v>15</v>
      </c>
      <c r="E14" s="190">
        <f>(D14-C14)/MAX(C14:D14)</f>
        <v>0</v>
      </c>
      <c r="F14" s="189">
        <v>15</v>
      </c>
      <c r="G14" s="189">
        <v>15</v>
      </c>
      <c r="H14" s="190">
        <f>(G14-F14)/MAX(F14:G14)</f>
        <v>0</v>
      </c>
      <c r="I14" s="189">
        <v>15</v>
      </c>
      <c r="J14" s="189">
        <v>15</v>
      </c>
      <c r="K14" s="190">
        <f>(J14-I14)/MAX(I14:J14)</f>
        <v>0</v>
      </c>
      <c r="L14" s="189">
        <v>0</v>
      </c>
      <c r="M14" s="189">
        <v>15</v>
      </c>
      <c r="N14" s="190">
        <f>(M14-L14)/MAX(L14:M14)</f>
        <v>1</v>
      </c>
      <c r="O14" s="189">
        <v>0</v>
      </c>
      <c r="P14" s="189">
        <v>0</v>
      </c>
      <c r="Q14" s="182">
        <v>0</v>
      </c>
      <c r="R14" s="182">
        <f t="shared" si="0"/>
        <v>60</v>
      </c>
    </row>
    <row r="15" spans="1:19" ht="85.2" customHeight="1" thickBot="1">
      <c r="A15" s="180">
        <v>5</v>
      </c>
      <c r="B15" s="181" t="s">
        <v>332</v>
      </c>
      <c r="C15" s="182">
        <v>41</v>
      </c>
      <c r="D15" s="189">
        <v>55</v>
      </c>
      <c r="E15" s="190">
        <f t="shared" ref="E15:E16" si="1">(D15-C15)/MAX(C15:D15)</f>
        <v>0.25454545454545452</v>
      </c>
      <c r="F15" s="189">
        <v>5</v>
      </c>
      <c r="G15" s="189">
        <v>11</v>
      </c>
      <c r="H15" s="190">
        <f t="shared" ref="H15:H16" si="2">(G15-F15)/MAX(F15:G15)</f>
        <v>0.54545454545454541</v>
      </c>
      <c r="I15" s="189">
        <v>1</v>
      </c>
      <c r="J15" s="189">
        <v>4</v>
      </c>
      <c r="K15" s="190">
        <f t="shared" ref="K15:K16" si="3">(J15-I15)/MAX(I15:J15)</f>
        <v>0.75</v>
      </c>
      <c r="L15" s="189">
        <v>0</v>
      </c>
      <c r="M15" s="189">
        <v>1</v>
      </c>
      <c r="N15" s="190">
        <f t="shared" ref="N15" si="4">(M15-L15)/MAX(L15:M15)</f>
        <v>1</v>
      </c>
      <c r="O15" s="189"/>
      <c r="P15" s="189"/>
      <c r="Q15" s="182">
        <v>0</v>
      </c>
      <c r="R15" s="182">
        <f t="shared" si="0"/>
        <v>71</v>
      </c>
    </row>
    <row r="16" spans="1:19" ht="82.2" customHeight="1" thickBot="1">
      <c r="A16" s="180">
        <v>6</v>
      </c>
      <c r="B16" s="181" t="s">
        <v>333</v>
      </c>
      <c r="C16" s="182">
        <v>37</v>
      </c>
      <c r="D16" s="189">
        <v>47</v>
      </c>
      <c r="E16" s="190">
        <f t="shared" si="1"/>
        <v>0.21276595744680851</v>
      </c>
      <c r="F16" s="189">
        <v>7</v>
      </c>
      <c r="G16" s="189">
        <v>10</v>
      </c>
      <c r="H16" s="190">
        <f t="shared" si="2"/>
        <v>0.3</v>
      </c>
      <c r="I16" s="189">
        <v>1</v>
      </c>
      <c r="J16" s="189">
        <v>1</v>
      </c>
      <c r="K16" s="190">
        <f t="shared" si="3"/>
        <v>0</v>
      </c>
      <c r="L16" s="189">
        <v>0</v>
      </c>
      <c r="M16" s="189">
        <v>0</v>
      </c>
      <c r="N16" s="190"/>
      <c r="O16" s="189"/>
      <c r="P16" s="189"/>
      <c r="Q16" s="182">
        <v>0</v>
      </c>
      <c r="R16" s="182">
        <f t="shared" si="0"/>
        <v>58</v>
      </c>
      <c r="S16" s="56"/>
    </row>
    <row r="17" spans="1:19" ht="184.2" customHeight="1" thickBot="1">
      <c r="A17" s="180">
        <v>7</v>
      </c>
      <c r="B17" s="181" t="s">
        <v>334</v>
      </c>
      <c r="C17" s="182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2">
        <v>0</v>
      </c>
      <c r="R17" s="182">
        <f t="shared" si="0"/>
        <v>0</v>
      </c>
      <c r="S17" s="219"/>
    </row>
    <row r="18" spans="1:19" ht="23.4" customHeight="1" thickBot="1">
      <c r="A18" s="184" t="s">
        <v>335</v>
      </c>
      <c r="B18" s="181" t="s">
        <v>329</v>
      </c>
      <c r="C18" s="182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2">
        <v>0</v>
      </c>
      <c r="R18" s="182">
        <f t="shared" si="0"/>
        <v>0</v>
      </c>
    </row>
    <row r="19" spans="1:19" ht="16.2" thickBot="1">
      <c r="A19" s="184" t="s">
        <v>336</v>
      </c>
      <c r="B19" s="181" t="s">
        <v>337</v>
      </c>
      <c r="C19" s="182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2">
        <v>0</v>
      </c>
      <c r="R19" s="182">
        <f t="shared" si="0"/>
        <v>0</v>
      </c>
    </row>
    <row r="20" spans="1:19" ht="101.4" customHeight="1" thickBot="1">
      <c r="A20" s="180">
        <v>8</v>
      </c>
      <c r="B20" s="181" t="s">
        <v>338</v>
      </c>
      <c r="C20" s="182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2"/>
      <c r="R20" s="182">
        <f t="shared" si="0"/>
        <v>0</v>
      </c>
    </row>
    <row r="26" spans="1:19">
      <c r="F26" t="s">
        <v>339</v>
      </c>
    </row>
  </sheetData>
  <mergeCells count="21">
    <mergeCell ref="C4:E4"/>
    <mergeCell ref="F4:H4"/>
    <mergeCell ref="I4:K4"/>
    <mergeCell ref="L4:N4"/>
    <mergeCell ref="O4:Q4"/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</mergeCells>
  <pageMargins left="0.15748031496062992" right="0.11811023622047245" top="0.39370078740157483" bottom="0.35433070866141736" header="0.16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opLeftCell="A4" workbookViewId="0">
      <selection activeCell="M15" sqref="M15"/>
    </sheetView>
  </sheetViews>
  <sheetFormatPr defaultRowHeight="14.4"/>
  <cols>
    <col min="1" max="1" width="12" style="201" customWidth="1"/>
    <col min="2" max="2" width="13.5546875" style="201" customWidth="1"/>
    <col min="3" max="3" width="6.6640625" style="201" customWidth="1"/>
    <col min="4" max="4" width="12.77734375" style="201" customWidth="1"/>
    <col min="5" max="5" width="13.33203125" style="201" customWidth="1"/>
    <col min="6" max="6" width="14.21875" style="201" customWidth="1"/>
    <col min="7" max="7" width="13.33203125" style="201" customWidth="1"/>
    <col min="8" max="8" width="15.5546875" style="201" customWidth="1"/>
    <col min="9" max="9" width="15.88671875" style="201" customWidth="1"/>
    <col min="10" max="10" width="16" style="201" customWidth="1"/>
    <col min="11" max="11" width="14.6640625" style="201" customWidth="1"/>
    <col min="12" max="12" width="6.44140625" style="201" customWidth="1"/>
    <col min="13" max="16384" width="8.88671875" style="201"/>
  </cols>
  <sheetData>
    <row r="1" spans="1:11" ht="6.6" customHeight="1"/>
    <row r="2" spans="1:11" ht="15.6">
      <c r="A2" s="199" t="s">
        <v>348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75" customHeight="1">
      <c r="A3" s="377" t="s">
        <v>379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 ht="14.4" customHeight="1" thickBot="1">
      <c r="K4" s="210" t="s">
        <v>349</v>
      </c>
    </row>
    <row r="5" spans="1:11" ht="27.6" customHeight="1" thickBot="1">
      <c r="A5" s="378" t="s">
        <v>350</v>
      </c>
      <c r="B5" s="379"/>
      <c r="C5" s="380"/>
      <c r="D5" s="381">
        <v>15</v>
      </c>
      <c r="E5" s="382"/>
      <c r="F5" s="381">
        <v>150</v>
      </c>
      <c r="G5" s="382"/>
      <c r="H5" s="381">
        <v>250</v>
      </c>
      <c r="I5" s="382"/>
      <c r="J5" s="381">
        <v>670</v>
      </c>
      <c r="K5" s="382"/>
    </row>
    <row r="6" spans="1:11" ht="19.2" customHeight="1" thickBot="1">
      <c r="A6" s="381" t="s">
        <v>351</v>
      </c>
      <c r="B6" s="383"/>
      <c r="C6" s="382"/>
      <c r="D6" s="229" t="s">
        <v>352</v>
      </c>
      <c r="E6" s="229" t="s">
        <v>353</v>
      </c>
      <c r="F6" s="229" t="s">
        <v>352</v>
      </c>
      <c r="G6" s="229" t="s">
        <v>353</v>
      </c>
      <c r="H6" s="229" t="s">
        <v>352</v>
      </c>
      <c r="I6" s="229" t="s">
        <v>353</v>
      </c>
      <c r="J6" s="229" t="s">
        <v>352</v>
      </c>
      <c r="K6" s="229" t="s">
        <v>353</v>
      </c>
    </row>
    <row r="7" spans="1:11" ht="66.599999999999994" thickBot="1">
      <c r="A7" s="226" t="s">
        <v>354</v>
      </c>
      <c r="B7" s="228" t="s">
        <v>355</v>
      </c>
      <c r="C7" s="228" t="s">
        <v>356</v>
      </c>
      <c r="D7" s="228"/>
      <c r="E7" s="228"/>
      <c r="F7" s="228"/>
      <c r="G7" s="228"/>
      <c r="H7" s="228"/>
      <c r="I7" s="228"/>
      <c r="J7" s="228"/>
      <c r="K7" s="228"/>
    </row>
    <row r="8" spans="1:11" ht="36" customHeight="1" thickBot="1">
      <c r="A8" s="227" t="s">
        <v>357</v>
      </c>
      <c r="B8" s="384" t="s">
        <v>358</v>
      </c>
      <c r="C8" s="228" t="s">
        <v>359</v>
      </c>
      <c r="D8" s="230">
        <v>457458.23</v>
      </c>
      <c r="E8" s="245">
        <v>63846</v>
      </c>
      <c r="F8" s="230">
        <f>D8*10</f>
        <v>4574582.3</v>
      </c>
      <c r="G8" s="230">
        <f>E8*10</f>
        <v>638460</v>
      </c>
      <c r="H8" s="230">
        <f>D8*15</f>
        <v>6861873.4499999993</v>
      </c>
      <c r="I8" s="230">
        <f>E8*15</f>
        <v>957690</v>
      </c>
      <c r="J8" s="230">
        <f>D8*40</f>
        <v>18298329.199999999</v>
      </c>
      <c r="K8" s="230">
        <f>E8*40</f>
        <v>2553840</v>
      </c>
    </row>
    <row r="9" spans="1:11" ht="34.799999999999997" customHeight="1" thickBot="1">
      <c r="A9" s="227" t="s">
        <v>360</v>
      </c>
      <c r="B9" s="385"/>
      <c r="C9" s="228" t="s">
        <v>361</v>
      </c>
      <c r="D9" s="235">
        <v>507776.31599999999</v>
      </c>
      <c r="E9" s="245">
        <v>63846</v>
      </c>
      <c r="F9" s="230">
        <f>D9*10</f>
        <v>5077763.16</v>
      </c>
      <c r="G9" s="230">
        <f>E9*10</f>
        <v>638460</v>
      </c>
      <c r="H9" s="230">
        <f t="shared" ref="H9:H23" si="0">D9*15</f>
        <v>7616644.7400000002</v>
      </c>
      <c r="I9" s="230">
        <f t="shared" ref="I9:I23" si="1">E9*15</f>
        <v>957690</v>
      </c>
      <c r="J9" s="230">
        <f t="shared" ref="J9:J23" si="2">D9*40</f>
        <v>20311052.640000001</v>
      </c>
      <c r="K9" s="230">
        <f t="shared" ref="K9:K23" si="3">E9*40</f>
        <v>2553840</v>
      </c>
    </row>
    <row r="10" spans="1:11" ht="15" thickBot="1">
      <c r="A10" s="231"/>
      <c r="B10" s="384" t="s">
        <v>362</v>
      </c>
      <c r="C10" s="228" t="s">
        <v>359</v>
      </c>
      <c r="D10" s="235">
        <v>427753.14</v>
      </c>
      <c r="E10" s="246">
        <v>14911</v>
      </c>
      <c r="F10" s="230">
        <f t="shared" ref="F10:F23" si="4">D10*10</f>
        <v>4277531.4000000004</v>
      </c>
      <c r="G10" s="230">
        <f>E10*12</f>
        <v>178932</v>
      </c>
      <c r="H10" s="230">
        <f t="shared" si="0"/>
        <v>6416297.1000000006</v>
      </c>
      <c r="I10" s="230">
        <f>E10*15*4</f>
        <v>894660</v>
      </c>
      <c r="J10" s="230">
        <f t="shared" si="2"/>
        <v>17110125.600000001</v>
      </c>
      <c r="K10" s="230">
        <f>E10*40*4</f>
        <v>2385760</v>
      </c>
    </row>
    <row r="11" spans="1:11" ht="15" thickBot="1">
      <c r="A11" s="232"/>
      <c r="B11" s="385"/>
      <c r="C11" s="228" t="s">
        <v>361</v>
      </c>
      <c r="D11" s="235">
        <v>477776.31599999999</v>
      </c>
      <c r="E11" s="246">
        <v>14911</v>
      </c>
      <c r="F11" s="230">
        <f t="shared" si="4"/>
        <v>4777763.16</v>
      </c>
      <c r="G11" s="230">
        <f>E11*14</f>
        <v>208754</v>
      </c>
      <c r="H11" s="230">
        <f t="shared" si="0"/>
        <v>7166644.7400000002</v>
      </c>
      <c r="I11" s="230">
        <f>E11*15*4.5</f>
        <v>1006492.5</v>
      </c>
      <c r="J11" s="230">
        <f t="shared" si="2"/>
        <v>19111052.640000001</v>
      </c>
      <c r="K11" s="230">
        <f>E11*40*4.5</f>
        <v>2683980</v>
      </c>
    </row>
    <row r="12" spans="1:11" ht="15" thickBot="1">
      <c r="A12" s="386">
        <v>750</v>
      </c>
      <c r="B12" s="384" t="s">
        <v>358</v>
      </c>
      <c r="C12" s="228" t="s">
        <v>359</v>
      </c>
      <c r="D12" s="230">
        <f>D8*1.5</f>
        <v>686187.34499999997</v>
      </c>
      <c r="E12" s="230">
        <v>457458.23</v>
      </c>
      <c r="F12" s="230">
        <f t="shared" si="4"/>
        <v>6861873.4499999993</v>
      </c>
      <c r="G12" s="230">
        <f>E12*10</f>
        <v>4574582.3</v>
      </c>
      <c r="H12" s="230">
        <f t="shared" si="0"/>
        <v>10292810.174999999</v>
      </c>
      <c r="I12" s="230">
        <f t="shared" si="1"/>
        <v>6861873.4499999993</v>
      </c>
      <c r="J12" s="230">
        <f t="shared" si="2"/>
        <v>27447493.799999997</v>
      </c>
      <c r="K12" s="230">
        <f t="shared" si="3"/>
        <v>18298329.199999999</v>
      </c>
    </row>
    <row r="13" spans="1:11" ht="15" thickBot="1">
      <c r="A13" s="387"/>
      <c r="B13" s="385"/>
      <c r="C13" s="228" t="s">
        <v>361</v>
      </c>
      <c r="D13" s="230">
        <f>D9*1.5</f>
        <v>761664.47399999993</v>
      </c>
      <c r="E13" s="235">
        <v>507776.31599999999</v>
      </c>
      <c r="F13" s="230">
        <f t="shared" si="4"/>
        <v>7616644.7399999993</v>
      </c>
      <c r="G13" s="230">
        <f>E13*10</f>
        <v>5077763.16</v>
      </c>
      <c r="H13" s="230">
        <f t="shared" si="0"/>
        <v>11424967.109999999</v>
      </c>
      <c r="I13" s="230">
        <f t="shared" si="1"/>
        <v>7616644.7400000002</v>
      </c>
      <c r="J13" s="230">
        <f t="shared" si="2"/>
        <v>30466578.959999997</v>
      </c>
      <c r="K13" s="230">
        <f t="shared" si="3"/>
        <v>20311052.640000001</v>
      </c>
    </row>
    <row r="14" spans="1:11" ht="15" thickBot="1">
      <c r="A14" s="387"/>
      <c r="B14" s="384" t="s">
        <v>362</v>
      </c>
      <c r="C14" s="228" t="s">
        <v>359</v>
      </c>
      <c r="D14" s="230">
        <f>D10*1.5</f>
        <v>641629.71</v>
      </c>
      <c r="E14" s="235">
        <v>427753.14</v>
      </c>
      <c r="F14" s="230">
        <f t="shared" si="4"/>
        <v>6416297.0999999996</v>
      </c>
      <c r="G14" s="230">
        <f t="shared" ref="G14:G23" si="5">E14*10</f>
        <v>4277531.4000000004</v>
      </c>
      <c r="H14" s="230">
        <f t="shared" si="0"/>
        <v>9624445.6499999985</v>
      </c>
      <c r="I14" s="230">
        <f t="shared" si="1"/>
        <v>6416297.1000000006</v>
      </c>
      <c r="J14" s="230">
        <f t="shared" si="2"/>
        <v>25665188.399999999</v>
      </c>
      <c r="K14" s="230">
        <f t="shared" si="3"/>
        <v>17110125.600000001</v>
      </c>
    </row>
    <row r="15" spans="1:11" ht="15" thickBot="1">
      <c r="A15" s="388"/>
      <c r="B15" s="385"/>
      <c r="C15" s="228" t="s">
        <v>361</v>
      </c>
      <c r="D15" s="230">
        <f>D11*1.5</f>
        <v>716664.47399999993</v>
      </c>
      <c r="E15" s="235">
        <v>477776.31599999999</v>
      </c>
      <c r="F15" s="230">
        <f t="shared" si="4"/>
        <v>7166644.7399999993</v>
      </c>
      <c r="G15" s="230">
        <f t="shared" si="5"/>
        <v>4777763.16</v>
      </c>
      <c r="H15" s="230">
        <f t="shared" si="0"/>
        <v>10749967.109999999</v>
      </c>
      <c r="I15" s="230">
        <f t="shared" si="1"/>
        <v>7166644.7400000002</v>
      </c>
      <c r="J15" s="230">
        <f t="shared" si="2"/>
        <v>28666578.959999997</v>
      </c>
      <c r="K15" s="230">
        <f t="shared" si="3"/>
        <v>19111052.640000001</v>
      </c>
    </row>
    <row r="16" spans="1:11" ht="15" thickBot="1">
      <c r="A16" s="386">
        <v>1000</v>
      </c>
      <c r="B16" s="384" t="s">
        <v>358</v>
      </c>
      <c r="C16" s="228" t="s">
        <v>359</v>
      </c>
      <c r="D16" s="230">
        <f>D8*2</f>
        <v>914916.46</v>
      </c>
      <c r="E16" s="230">
        <f>E12*1.5</f>
        <v>686187.34499999997</v>
      </c>
      <c r="F16" s="230">
        <f t="shared" si="4"/>
        <v>9149164.5999999996</v>
      </c>
      <c r="G16" s="230">
        <f t="shared" si="5"/>
        <v>6861873.4499999993</v>
      </c>
      <c r="H16" s="230">
        <f t="shared" si="0"/>
        <v>13723746.899999999</v>
      </c>
      <c r="I16" s="230">
        <f t="shared" si="1"/>
        <v>10292810.174999999</v>
      </c>
      <c r="J16" s="230">
        <f t="shared" si="2"/>
        <v>36596658.399999999</v>
      </c>
      <c r="K16" s="230">
        <f t="shared" si="3"/>
        <v>27447493.799999997</v>
      </c>
    </row>
    <row r="17" spans="1:12" ht="15" thickBot="1">
      <c r="A17" s="387"/>
      <c r="B17" s="385"/>
      <c r="C17" s="228" t="s">
        <v>361</v>
      </c>
      <c r="D17" s="230">
        <f>D9*2</f>
        <v>1015552.632</v>
      </c>
      <c r="E17" s="230">
        <f>E13*1.5</f>
        <v>761664.47399999993</v>
      </c>
      <c r="F17" s="230">
        <f t="shared" si="4"/>
        <v>10155526.32</v>
      </c>
      <c r="G17" s="230">
        <f t="shared" si="5"/>
        <v>7616644.7399999993</v>
      </c>
      <c r="H17" s="230">
        <f t="shared" si="0"/>
        <v>15233289.48</v>
      </c>
      <c r="I17" s="230">
        <f t="shared" si="1"/>
        <v>11424967.109999999</v>
      </c>
      <c r="J17" s="230">
        <f t="shared" si="2"/>
        <v>40622105.280000001</v>
      </c>
      <c r="K17" s="230">
        <f t="shared" si="3"/>
        <v>30466578.959999997</v>
      </c>
    </row>
    <row r="18" spans="1:12" ht="15" thickBot="1">
      <c r="A18" s="387"/>
      <c r="B18" s="384" t="s">
        <v>362</v>
      </c>
      <c r="C18" s="228" t="s">
        <v>359</v>
      </c>
      <c r="D18" s="230">
        <f>D10*2</f>
        <v>855506.28</v>
      </c>
      <c r="E18" s="230">
        <f>E14*1.5</f>
        <v>641629.71</v>
      </c>
      <c r="F18" s="230">
        <f t="shared" si="4"/>
        <v>8555062.8000000007</v>
      </c>
      <c r="G18" s="230">
        <f t="shared" si="5"/>
        <v>6416297.0999999996</v>
      </c>
      <c r="H18" s="230">
        <f t="shared" si="0"/>
        <v>12832594.200000001</v>
      </c>
      <c r="I18" s="230">
        <f t="shared" si="1"/>
        <v>9624445.6499999985</v>
      </c>
      <c r="J18" s="230">
        <f t="shared" si="2"/>
        <v>34220251.200000003</v>
      </c>
      <c r="K18" s="230">
        <f t="shared" si="3"/>
        <v>25665188.399999999</v>
      </c>
    </row>
    <row r="19" spans="1:12" ht="15" thickBot="1">
      <c r="A19" s="388"/>
      <c r="B19" s="385"/>
      <c r="C19" s="228" t="s">
        <v>361</v>
      </c>
      <c r="D19" s="230">
        <f>D11*2</f>
        <v>955552.63199999998</v>
      </c>
      <c r="E19" s="230">
        <f>E15*1.5</f>
        <v>716664.47399999993</v>
      </c>
      <c r="F19" s="230">
        <f t="shared" si="4"/>
        <v>9555526.3200000003</v>
      </c>
      <c r="G19" s="230">
        <f t="shared" si="5"/>
        <v>7166644.7399999993</v>
      </c>
      <c r="H19" s="230">
        <f t="shared" si="0"/>
        <v>14333289.48</v>
      </c>
      <c r="I19" s="230">
        <f t="shared" si="1"/>
        <v>10749967.109999999</v>
      </c>
      <c r="J19" s="230">
        <f t="shared" si="2"/>
        <v>38222105.280000001</v>
      </c>
      <c r="K19" s="230">
        <f t="shared" si="3"/>
        <v>28666578.959999997</v>
      </c>
    </row>
    <row r="20" spans="1:12" ht="15" thickBot="1">
      <c r="A20" s="386">
        <v>1250</v>
      </c>
      <c r="B20" s="384" t="s">
        <v>358</v>
      </c>
      <c r="C20" s="228" t="s">
        <v>359</v>
      </c>
      <c r="D20" s="230">
        <f>D8*2.5</f>
        <v>1143645.575</v>
      </c>
      <c r="E20" s="230">
        <f>E12*2</f>
        <v>914916.46</v>
      </c>
      <c r="F20" s="230">
        <f t="shared" si="4"/>
        <v>11436455.75</v>
      </c>
      <c r="G20" s="230">
        <f t="shared" si="5"/>
        <v>9149164.5999999996</v>
      </c>
      <c r="H20" s="230">
        <f t="shared" si="0"/>
        <v>17154683.625</v>
      </c>
      <c r="I20" s="230">
        <f t="shared" si="1"/>
        <v>13723746.899999999</v>
      </c>
      <c r="J20" s="230">
        <f t="shared" si="2"/>
        <v>45745823</v>
      </c>
      <c r="K20" s="230">
        <f t="shared" si="3"/>
        <v>36596658.399999999</v>
      </c>
    </row>
    <row r="21" spans="1:12" ht="15" thickBot="1">
      <c r="A21" s="387"/>
      <c r="B21" s="385"/>
      <c r="C21" s="228" t="s">
        <v>361</v>
      </c>
      <c r="D21" s="230">
        <f>D9*2.5</f>
        <v>1269440.79</v>
      </c>
      <c r="E21" s="230">
        <f>E13*2</f>
        <v>1015552.632</v>
      </c>
      <c r="F21" s="230">
        <f t="shared" si="4"/>
        <v>12694407.9</v>
      </c>
      <c r="G21" s="230">
        <f t="shared" si="5"/>
        <v>10155526.32</v>
      </c>
      <c r="H21" s="230">
        <f t="shared" si="0"/>
        <v>19041611.850000001</v>
      </c>
      <c r="I21" s="230">
        <f t="shared" si="1"/>
        <v>15233289.48</v>
      </c>
      <c r="J21" s="230">
        <f t="shared" si="2"/>
        <v>50777631.600000001</v>
      </c>
      <c r="K21" s="230">
        <f t="shared" si="3"/>
        <v>40622105.280000001</v>
      </c>
    </row>
    <row r="22" spans="1:12" ht="15" thickBot="1">
      <c r="A22" s="387"/>
      <c r="B22" s="384" t="s">
        <v>362</v>
      </c>
      <c r="C22" s="228" t="s">
        <v>359</v>
      </c>
      <c r="D22" s="230">
        <f>D10*2.5</f>
        <v>1069382.8500000001</v>
      </c>
      <c r="E22" s="230">
        <f>E14*2</f>
        <v>855506.28</v>
      </c>
      <c r="F22" s="230">
        <f t="shared" si="4"/>
        <v>10693828.5</v>
      </c>
      <c r="G22" s="230">
        <f t="shared" si="5"/>
        <v>8555062.8000000007</v>
      </c>
      <c r="H22" s="230">
        <f t="shared" si="0"/>
        <v>16040742.750000002</v>
      </c>
      <c r="I22" s="230">
        <f t="shared" si="1"/>
        <v>12832594.200000001</v>
      </c>
      <c r="J22" s="230">
        <f t="shared" si="2"/>
        <v>42775314</v>
      </c>
      <c r="K22" s="230">
        <f t="shared" si="3"/>
        <v>34220251.200000003</v>
      </c>
    </row>
    <row r="23" spans="1:12" ht="15" thickBot="1">
      <c r="A23" s="388"/>
      <c r="B23" s="385"/>
      <c r="C23" s="228" t="s">
        <v>361</v>
      </c>
      <c r="D23" s="230">
        <f>D11*2.5</f>
        <v>1194440.79</v>
      </c>
      <c r="E23" s="230">
        <f>E15*2</f>
        <v>955552.63199999998</v>
      </c>
      <c r="F23" s="230">
        <f t="shared" si="4"/>
        <v>11944407.9</v>
      </c>
      <c r="G23" s="230">
        <f t="shared" si="5"/>
        <v>9555526.3200000003</v>
      </c>
      <c r="H23" s="230">
        <f t="shared" si="0"/>
        <v>17916611.850000001</v>
      </c>
      <c r="I23" s="230">
        <f t="shared" si="1"/>
        <v>14333289.48</v>
      </c>
      <c r="J23" s="230">
        <f t="shared" si="2"/>
        <v>47777631.600000001</v>
      </c>
      <c r="K23" s="230">
        <f t="shared" si="3"/>
        <v>38222105.280000001</v>
      </c>
    </row>
    <row r="25" spans="1:12">
      <c r="A25" s="233" t="s">
        <v>380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</row>
  </sheetData>
  <mergeCells count="18">
    <mergeCell ref="A16:A19"/>
    <mergeCell ref="B16:B17"/>
    <mergeCell ref="B18:B19"/>
    <mergeCell ref="A20:A23"/>
    <mergeCell ref="B20:B21"/>
    <mergeCell ref="B22:B23"/>
    <mergeCell ref="A6:C6"/>
    <mergeCell ref="B8:B9"/>
    <mergeCell ref="B10:B11"/>
    <mergeCell ref="A12:A15"/>
    <mergeCell ref="B12:B13"/>
    <mergeCell ref="B14:B15"/>
    <mergeCell ref="A3:K3"/>
    <mergeCell ref="A5:C5"/>
    <mergeCell ref="D5:E5"/>
    <mergeCell ref="F5:G5"/>
    <mergeCell ref="H5:I5"/>
    <mergeCell ref="J5:K5"/>
  </mergeCells>
  <pageMargins left="0.15748031496062992" right="0.19685039370078741" top="0.35433070866141736" bottom="0.27559055118110237" header="0.31496062992125984" footer="0.15748031496062992"/>
  <pageSetup paperSize="9" scale="9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"/>
  <sheetViews>
    <sheetView zoomScale="80" zoomScaleNormal="80" workbookViewId="0">
      <selection activeCell="N26" sqref="N26"/>
    </sheetView>
  </sheetViews>
  <sheetFormatPr defaultRowHeight="14.4"/>
  <cols>
    <col min="1" max="1" width="7.6640625" customWidth="1"/>
    <col min="2" max="2" width="29.6640625" customWidth="1"/>
    <col min="4" max="4" width="9.109375" customWidth="1"/>
    <col min="5" max="5" width="14.109375" customWidth="1"/>
    <col min="8" max="8" width="14.6640625" customWidth="1"/>
    <col min="11" max="11" width="14.88671875" customWidth="1"/>
    <col min="14" max="14" width="15.44140625" customWidth="1"/>
    <col min="17" max="17" width="14.6640625" customWidth="1"/>
  </cols>
  <sheetData>
    <row r="1" spans="1:21" ht="69" customHeight="1">
      <c r="A1" s="353" t="s">
        <v>260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21" ht="15" thickBot="1"/>
    <row r="3" spans="1:21" ht="47.4" customHeight="1" thickBot="1">
      <c r="A3" s="340" t="s">
        <v>85</v>
      </c>
      <c r="B3" s="340" t="s">
        <v>150</v>
      </c>
      <c r="C3" s="342" t="s">
        <v>151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4"/>
    </row>
    <row r="4" spans="1:21" ht="45" customHeight="1" thickBot="1">
      <c r="A4" s="341"/>
      <c r="B4" s="341"/>
      <c r="C4" s="342" t="s">
        <v>152</v>
      </c>
      <c r="D4" s="343"/>
      <c r="E4" s="344"/>
      <c r="F4" s="342" t="s">
        <v>153</v>
      </c>
      <c r="G4" s="343"/>
      <c r="H4" s="344"/>
      <c r="I4" s="342" t="s">
        <v>154</v>
      </c>
      <c r="J4" s="343"/>
      <c r="K4" s="344"/>
      <c r="L4" s="342" t="s">
        <v>155</v>
      </c>
      <c r="M4" s="343"/>
      <c r="N4" s="344"/>
      <c r="O4" s="342" t="s">
        <v>156</v>
      </c>
      <c r="P4" s="343"/>
      <c r="Q4" s="344"/>
    </row>
    <row r="5" spans="1:21" ht="59.25" customHeight="1">
      <c r="A5" s="330"/>
      <c r="B5" s="330"/>
      <c r="C5" s="340">
        <v>2021</v>
      </c>
      <c r="D5" s="340">
        <v>2022</v>
      </c>
      <c r="E5" s="340" t="s">
        <v>7</v>
      </c>
      <c r="F5" s="340">
        <v>2021</v>
      </c>
      <c r="G5" s="340">
        <v>2022</v>
      </c>
      <c r="H5" s="340" t="s">
        <v>7</v>
      </c>
      <c r="I5" s="340">
        <v>2021</v>
      </c>
      <c r="J5" s="340">
        <v>2022</v>
      </c>
      <c r="K5" s="340" t="s">
        <v>7</v>
      </c>
      <c r="L5" s="340">
        <v>2021</v>
      </c>
      <c r="M5" s="340">
        <v>2022</v>
      </c>
      <c r="N5" s="340" t="s">
        <v>7</v>
      </c>
      <c r="O5" s="340">
        <v>2021</v>
      </c>
      <c r="P5" s="340">
        <v>2022</v>
      </c>
      <c r="Q5" s="340" t="s">
        <v>7</v>
      </c>
    </row>
    <row r="6" spans="1:21" ht="15" customHeight="1" thickBot="1">
      <c r="A6" s="331"/>
      <c r="B6" s="33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</row>
    <row r="7" spans="1:21" ht="15.6" thickBot="1">
      <c r="A7" s="32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</row>
    <row r="8" spans="1:21" s="50" customFormat="1" ht="47.4" thickBot="1">
      <c r="A8" s="46">
        <v>1</v>
      </c>
      <c r="B8" s="47" t="s">
        <v>157</v>
      </c>
      <c r="C8" s="225">
        <f>SUM(C9:C14)</f>
        <v>49</v>
      </c>
      <c r="D8" s="225">
        <f>SUM(D9:D14)</f>
        <v>0</v>
      </c>
      <c r="E8" s="145">
        <f>(D8-C8)/MAX(C8:D8)</f>
        <v>-1</v>
      </c>
      <c r="F8" s="225">
        <f>SUM(F9:F14)</f>
        <v>24</v>
      </c>
      <c r="G8" s="225">
        <f>SUM(G9:G14)</f>
        <v>72</v>
      </c>
      <c r="H8" s="145">
        <f>(G8-F8)/MAX(F8:G8)</f>
        <v>0.66666666666666663</v>
      </c>
      <c r="I8" s="225">
        <f>SUM(I9:I14)</f>
        <v>11</v>
      </c>
      <c r="J8" s="225">
        <f>SUM(J9:J14)</f>
        <v>17</v>
      </c>
      <c r="K8" s="145">
        <f>(J8-I8)/MAX(I8:J8)</f>
        <v>0.35294117647058826</v>
      </c>
      <c r="L8" s="225">
        <f>SUM(L9:L14)</f>
        <v>0</v>
      </c>
      <c r="M8" s="225">
        <f>SUM(M9:M14)</f>
        <v>0</v>
      </c>
      <c r="N8" s="49">
        <v>0</v>
      </c>
      <c r="O8" s="225">
        <f>SUM(O9:O14)</f>
        <v>0</v>
      </c>
      <c r="P8" s="225">
        <f>SUM(P9:P14)</f>
        <v>0</v>
      </c>
      <c r="Q8" s="49">
        <v>0</v>
      </c>
      <c r="U8"/>
    </row>
    <row r="9" spans="1:21" ht="37.200000000000003" customHeight="1" thickBot="1">
      <c r="A9" s="33" t="s">
        <v>89</v>
      </c>
      <c r="B9" s="51" t="s">
        <v>158</v>
      </c>
      <c r="C9" s="191">
        <v>0</v>
      </c>
      <c r="D9" s="142">
        <v>0</v>
      </c>
      <c r="E9" s="144">
        <v>0</v>
      </c>
      <c r="F9" s="220">
        <v>0</v>
      </c>
      <c r="G9" s="152">
        <v>0</v>
      </c>
      <c r="H9" s="144">
        <v>0</v>
      </c>
      <c r="I9" s="38">
        <v>0</v>
      </c>
      <c r="J9" s="236">
        <v>0</v>
      </c>
      <c r="K9" s="52">
        <v>0</v>
      </c>
      <c r="L9" s="38">
        <v>0</v>
      </c>
      <c r="M9" s="38">
        <v>0</v>
      </c>
      <c r="N9" s="52">
        <v>0</v>
      </c>
      <c r="O9" s="38">
        <v>0</v>
      </c>
      <c r="P9" s="38">
        <v>0</v>
      </c>
      <c r="Q9" s="52">
        <v>0</v>
      </c>
    </row>
    <row r="10" spans="1:21" ht="45.6" thickBot="1">
      <c r="A10" s="33" t="s">
        <v>91</v>
      </c>
      <c r="B10" s="51" t="s">
        <v>159</v>
      </c>
      <c r="C10" s="191">
        <v>49</v>
      </c>
      <c r="D10" s="142">
        <v>0</v>
      </c>
      <c r="E10" s="144">
        <f t="shared" ref="E10:E25" si="0">(D10-C10)/MAX(C10:D10)</f>
        <v>-1</v>
      </c>
      <c r="F10" s="220">
        <v>24</v>
      </c>
      <c r="G10" s="152">
        <v>72</v>
      </c>
      <c r="H10" s="144">
        <f>(G10-F10)/MAX(F10:G10)</f>
        <v>0.66666666666666663</v>
      </c>
      <c r="I10" s="38">
        <v>11</v>
      </c>
      <c r="J10" s="239">
        <v>17</v>
      </c>
      <c r="K10" s="144">
        <f>(J10-I10)/MAX(I10:J10)</f>
        <v>0.35294117647058826</v>
      </c>
      <c r="L10" s="38">
        <v>0</v>
      </c>
      <c r="M10" s="38">
        <v>0</v>
      </c>
      <c r="N10" s="52">
        <v>0</v>
      </c>
      <c r="O10" s="38">
        <v>0</v>
      </c>
      <c r="P10" s="38">
        <v>0</v>
      </c>
      <c r="Q10" s="52">
        <v>0</v>
      </c>
    </row>
    <row r="11" spans="1:21" ht="30.6" thickBot="1">
      <c r="A11" s="33" t="s">
        <v>109</v>
      </c>
      <c r="B11" s="51" t="s">
        <v>160</v>
      </c>
      <c r="C11" s="191">
        <v>0</v>
      </c>
      <c r="D11" s="142">
        <v>0</v>
      </c>
      <c r="E11" s="144">
        <v>0</v>
      </c>
      <c r="F11" s="220">
        <v>0</v>
      </c>
      <c r="G11" s="152">
        <v>0</v>
      </c>
      <c r="H11" s="144">
        <v>0</v>
      </c>
      <c r="I11" s="38">
        <v>0</v>
      </c>
      <c r="J11" s="38">
        <v>0</v>
      </c>
      <c r="K11" s="52">
        <v>0</v>
      </c>
      <c r="L11" s="38">
        <v>0</v>
      </c>
      <c r="M11" s="38">
        <v>0</v>
      </c>
      <c r="N11" s="52">
        <v>0</v>
      </c>
      <c r="O11" s="38">
        <v>0</v>
      </c>
      <c r="P11" s="38">
        <v>0</v>
      </c>
      <c r="Q11" s="52">
        <v>0</v>
      </c>
    </row>
    <row r="12" spans="1:21" ht="31.5" customHeight="1" thickBot="1">
      <c r="A12" s="33" t="s">
        <v>111</v>
      </c>
      <c r="B12" s="51" t="s">
        <v>161</v>
      </c>
      <c r="C12" s="191">
        <v>0</v>
      </c>
      <c r="D12" s="142">
        <v>0</v>
      </c>
      <c r="E12" s="144">
        <v>0</v>
      </c>
      <c r="F12" s="220">
        <v>0</v>
      </c>
      <c r="G12" s="152">
        <v>0</v>
      </c>
      <c r="H12" s="144">
        <v>0</v>
      </c>
      <c r="I12" s="38">
        <v>0</v>
      </c>
      <c r="J12" s="38">
        <v>0</v>
      </c>
      <c r="K12" s="52">
        <v>0</v>
      </c>
      <c r="L12" s="38">
        <v>0</v>
      </c>
      <c r="M12" s="38">
        <v>0</v>
      </c>
      <c r="N12" s="52">
        <v>0</v>
      </c>
      <c r="O12" s="38">
        <v>0</v>
      </c>
      <c r="P12" s="38">
        <v>0</v>
      </c>
      <c r="Q12" s="52">
        <v>0</v>
      </c>
    </row>
    <row r="13" spans="1:21" ht="42.6" customHeight="1" thickBot="1">
      <c r="A13" s="33" t="s">
        <v>162</v>
      </c>
      <c r="B13" s="51" t="s">
        <v>163</v>
      </c>
      <c r="C13" s="191">
        <v>0</v>
      </c>
      <c r="D13" s="142">
        <v>0</v>
      </c>
      <c r="E13" s="144">
        <v>0</v>
      </c>
      <c r="F13" s="220">
        <v>0</v>
      </c>
      <c r="G13" s="152">
        <v>0</v>
      </c>
      <c r="H13" s="144">
        <v>0</v>
      </c>
      <c r="I13" s="38">
        <v>0</v>
      </c>
      <c r="J13" s="38">
        <v>0</v>
      </c>
      <c r="K13" s="52">
        <v>0</v>
      </c>
      <c r="L13" s="38">
        <v>0</v>
      </c>
      <c r="M13" s="38">
        <v>0</v>
      </c>
      <c r="N13" s="52">
        <v>0</v>
      </c>
      <c r="O13" s="38">
        <v>0</v>
      </c>
      <c r="P13" s="38">
        <v>0</v>
      </c>
      <c r="Q13" s="52">
        <v>0</v>
      </c>
    </row>
    <row r="14" spans="1:21" ht="15.6" thickBot="1">
      <c r="A14" s="33" t="s">
        <v>164</v>
      </c>
      <c r="B14" s="51" t="s">
        <v>165</v>
      </c>
      <c r="C14" s="191">
        <v>0</v>
      </c>
      <c r="D14" s="142">
        <v>0</v>
      </c>
      <c r="E14" s="144">
        <v>0</v>
      </c>
      <c r="F14" s="220">
        <v>0</v>
      </c>
      <c r="G14" s="142">
        <v>0</v>
      </c>
      <c r="H14" s="144">
        <v>0</v>
      </c>
      <c r="I14" s="38">
        <v>0</v>
      </c>
      <c r="J14" s="38">
        <v>0</v>
      </c>
      <c r="K14" s="52">
        <v>0</v>
      </c>
      <c r="L14" s="38">
        <v>0</v>
      </c>
      <c r="M14" s="38">
        <v>0</v>
      </c>
      <c r="N14" s="52">
        <v>0</v>
      </c>
      <c r="O14" s="38">
        <v>0</v>
      </c>
      <c r="P14" s="38">
        <v>0</v>
      </c>
      <c r="Q14" s="52">
        <v>0</v>
      </c>
    </row>
    <row r="15" spans="1:21" s="50" customFormat="1" ht="16.2" thickBot="1">
      <c r="A15" s="46">
        <v>2</v>
      </c>
      <c r="B15" s="47" t="s">
        <v>166</v>
      </c>
      <c r="C15" s="192">
        <v>0</v>
      </c>
      <c r="D15" s="143">
        <v>0</v>
      </c>
      <c r="E15" s="145">
        <v>0</v>
      </c>
      <c r="F15" s="221">
        <v>0</v>
      </c>
      <c r="G15" s="143">
        <v>0</v>
      </c>
      <c r="H15" s="145">
        <v>0</v>
      </c>
      <c r="I15" s="48">
        <v>0</v>
      </c>
      <c r="J15" s="48">
        <v>0</v>
      </c>
      <c r="K15" s="49">
        <v>0</v>
      </c>
      <c r="L15" s="48">
        <v>0</v>
      </c>
      <c r="M15" s="48">
        <v>0</v>
      </c>
      <c r="N15" s="49">
        <v>0</v>
      </c>
      <c r="O15" s="48">
        <v>0</v>
      </c>
      <c r="P15" s="48">
        <v>0</v>
      </c>
      <c r="Q15" s="49">
        <v>0</v>
      </c>
      <c r="U15"/>
    </row>
    <row r="16" spans="1:21" ht="45.6" thickBot="1">
      <c r="A16" s="33" t="s">
        <v>95</v>
      </c>
      <c r="B16" s="51" t="s">
        <v>167</v>
      </c>
      <c r="C16" s="191">
        <v>0</v>
      </c>
      <c r="D16" s="142">
        <v>0</v>
      </c>
      <c r="E16" s="144">
        <v>0</v>
      </c>
      <c r="F16" s="220">
        <v>0</v>
      </c>
      <c r="G16" s="142">
        <v>0</v>
      </c>
      <c r="H16" s="144">
        <v>0</v>
      </c>
      <c r="I16" s="38">
        <v>0</v>
      </c>
      <c r="J16" s="38">
        <v>0</v>
      </c>
      <c r="K16" s="52">
        <v>0</v>
      </c>
      <c r="L16" s="38">
        <v>0</v>
      </c>
      <c r="M16" s="38">
        <v>0</v>
      </c>
      <c r="N16" s="52">
        <v>0</v>
      </c>
      <c r="O16" s="38">
        <v>0</v>
      </c>
      <c r="P16" s="38">
        <v>0</v>
      </c>
      <c r="Q16" s="52">
        <v>0</v>
      </c>
    </row>
    <row r="17" spans="1:21" ht="45.6" thickBot="1">
      <c r="A17" s="33" t="s">
        <v>168</v>
      </c>
      <c r="B17" s="51" t="s">
        <v>169</v>
      </c>
      <c r="C17" s="191">
        <v>0</v>
      </c>
      <c r="D17" s="142">
        <v>0</v>
      </c>
      <c r="E17" s="144">
        <v>0</v>
      </c>
      <c r="F17" s="220">
        <v>0</v>
      </c>
      <c r="G17" s="142">
        <v>0</v>
      </c>
      <c r="H17" s="144">
        <v>0</v>
      </c>
      <c r="I17" s="38">
        <v>0</v>
      </c>
      <c r="J17" s="38">
        <v>0</v>
      </c>
      <c r="K17" s="52">
        <v>0</v>
      </c>
      <c r="L17" s="38">
        <v>0</v>
      </c>
      <c r="M17" s="38">
        <v>0</v>
      </c>
      <c r="N17" s="52">
        <v>0</v>
      </c>
      <c r="O17" s="38">
        <v>0</v>
      </c>
      <c r="P17" s="38">
        <v>0</v>
      </c>
      <c r="Q17" s="52">
        <v>0</v>
      </c>
    </row>
    <row r="18" spans="1:21" ht="30.6" thickBot="1">
      <c r="A18" s="33" t="s">
        <v>170</v>
      </c>
      <c r="B18" s="51" t="s">
        <v>171</v>
      </c>
      <c r="C18" s="191">
        <v>0</v>
      </c>
      <c r="D18" s="142">
        <v>0</v>
      </c>
      <c r="E18" s="144">
        <v>0</v>
      </c>
      <c r="F18" s="220">
        <v>0</v>
      </c>
      <c r="G18" s="142">
        <v>0</v>
      </c>
      <c r="H18" s="144">
        <v>0</v>
      </c>
      <c r="I18" s="38">
        <v>0</v>
      </c>
      <c r="J18" s="38">
        <v>0</v>
      </c>
      <c r="K18" s="52">
        <v>0</v>
      </c>
      <c r="L18" s="38">
        <v>0</v>
      </c>
      <c r="M18" s="38">
        <v>0</v>
      </c>
      <c r="N18" s="52">
        <v>0</v>
      </c>
      <c r="O18" s="38">
        <v>0</v>
      </c>
      <c r="P18" s="38">
        <v>0</v>
      </c>
      <c r="Q18" s="52">
        <v>0</v>
      </c>
    </row>
    <row r="19" spans="1:21" ht="45.6" thickBot="1">
      <c r="A19" s="33" t="s">
        <v>96</v>
      </c>
      <c r="B19" s="51" t="s">
        <v>159</v>
      </c>
      <c r="C19" s="191">
        <v>0</v>
      </c>
      <c r="D19" s="142">
        <v>0</v>
      </c>
      <c r="E19" s="144">
        <v>0</v>
      </c>
      <c r="F19" s="220">
        <v>0</v>
      </c>
      <c r="G19" s="142">
        <v>0</v>
      </c>
      <c r="H19" s="144">
        <v>0</v>
      </c>
      <c r="I19" s="38">
        <v>0</v>
      </c>
      <c r="J19" s="38">
        <v>0</v>
      </c>
      <c r="K19" s="52">
        <v>0</v>
      </c>
      <c r="L19" s="38">
        <v>0</v>
      </c>
      <c r="M19" s="239">
        <v>0</v>
      </c>
      <c r="N19" s="52">
        <v>0</v>
      </c>
      <c r="O19" s="38">
        <v>0</v>
      </c>
      <c r="P19" s="38">
        <v>0</v>
      </c>
      <c r="Q19" s="52">
        <v>0</v>
      </c>
    </row>
    <row r="20" spans="1:21" ht="34.5" customHeight="1" thickBot="1">
      <c r="A20" s="33" t="s">
        <v>114</v>
      </c>
      <c r="B20" s="51" t="s">
        <v>160</v>
      </c>
      <c r="C20" s="191">
        <v>0</v>
      </c>
      <c r="D20" s="142">
        <v>0</v>
      </c>
      <c r="E20" s="144">
        <v>0</v>
      </c>
      <c r="F20" s="220">
        <v>0</v>
      </c>
      <c r="G20" s="142">
        <v>0</v>
      </c>
      <c r="H20" s="144">
        <v>0</v>
      </c>
      <c r="I20" s="38">
        <v>0</v>
      </c>
      <c r="J20" s="38">
        <v>0</v>
      </c>
      <c r="K20" s="52">
        <v>0</v>
      </c>
      <c r="L20" s="38">
        <v>0</v>
      </c>
      <c r="M20" s="38">
        <v>0</v>
      </c>
      <c r="N20" s="52">
        <v>0</v>
      </c>
      <c r="O20" s="38">
        <v>0</v>
      </c>
      <c r="P20" s="38">
        <v>0</v>
      </c>
      <c r="Q20" s="52">
        <v>0</v>
      </c>
    </row>
    <row r="21" spans="1:21" ht="25.5" customHeight="1" thickBot="1">
      <c r="A21" s="33" t="s">
        <v>115</v>
      </c>
      <c r="B21" s="51" t="s">
        <v>161</v>
      </c>
      <c r="C21" s="191">
        <v>0</v>
      </c>
      <c r="D21" s="142">
        <v>0</v>
      </c>
      <c r="E21" s="144">
        <v>0</v>
      </c>
      <c r="F21" s="220">
        <v>0</v>
      </c>
      <c r="G21" s="142">
        <v>0</v>
      </c>
      <c r="H21" s="144">
        <v>0</v>
      </c>
      <c r="I21" s="38">
        <v>0</v>
      </c>
      <c r="J21" s="38">
        <v>0</v>
      </c>
      <c r="K21" s="52">
        <v>0</v>
      </c>
      <c r="L21" s="38">
        <v>0</v>
      </c>
      <c r="M21" s="38">
        <v>0</v>
      </c>
      <c r="N21" s="52">
        <v>0</v>
      </c>
      <c r="O21" s="38">
        <v>0</v>
      </c>
      <c r="P21" s="38">
        <v>0</v>
      </c>
      <c r="Q21" s="52">
        <v>0</v>
      </c>
    </row>
    <row r="22" spans="1:21" ht="49.2" customHeight="1" thickBot="1">
      <c r="A22" s="33" t="s">
        <v>172</v>
      </c>
      <c r="B22" s="51" t="s">
        <v>173</v>
      </c>
      <c r="C22" s="191">
        <v>0</v>
      </c>
      <c r="D22" s="142">
        <v>0</v>
      </c>
      <c r="E22" s="144">
        <v>0</v>
      </c>
      <c r="F22" s="220">
        <v>0</v>
      </c>
      <c r="G22" s="142">
        <v>0</v>
      </c>
      <c r="H22" s="144">
        <v>0</v>
      </c>
      <c r="I22" s="38">
        <v>0</v>
      </c>
      <c r="J22" s="38">
        <v>0</v>
      </c>
      <c r="K22" s="52">
        <v>0</v>
      </c>
      <c r="L22" s="38">
        <v>0</v>
      </c>
      <c r="M22" s="38">
        <v>0</v>
      </c>
      <c r="N22" s="52">
        <v>0</v>
      </c>
      <c r="O22" s="38">
        <v>0</v>
      </c>
      <c r="P22" s="38">
        <v>0</v>
      </c>
      <c r="Q22" s="52">
        <v>0</v>
      </c>
    </row>
    <row r="23" spans="1:21" ht="16.2" thickBot="1">
      <c r="A23" s="33" t="s">
        <v>174</v>
      </c>
      <c r="B23" s="51" t="s">
        <v>165</v>
      </c>
      <c r="C23" s="191">
        <v>0</v>
      </c>
      <c r="D23" s="142">
        <v>0</v>
      </c>
      <c r="E23" s="145">
        <v>0</v>
      </c>
      <c r="F23" s="220">
        <v>0</v>
      </c>
      <c r="G23" s="142">
        <v>0</v>
      </c>
      <c r="H23" s="144">
        <v>0</v>
      </c>
      <c r="I23" s="38">
        <v>0</v>
      </c>
      <c r="J23" s="38">
        <v>0</v>
      </c>
      <c r="K23" s="52">
        <v>0</v>
      </c>
      <c r="L23" s="38">
        <v>0</v>
      </c>
      <c r="M23" s="38">
        <v>0</v>
      </c>
      <c r="N23" s="52">
        <v>0</v>
      </c>
      <c r="O23" s="38">
        <v>0</v>
      </c>
      <c r="P23" s="38">
        <v>0</v>
      </c>
      <c r="Q23" s="52">
        <v>0</v>
      </c>
    </row>
    <row r="24" spans="1:21" s="50" customFormat="1" ht="16.2" thickBot="1">
      <c r="A24" s="46">
        <v>3</v>
      </c>
      <c r="B24" s="47" t="s">
        <v>175</v>
      </c>
      <c r="C24" s="240">
        <f>SUM(C25:C27)</f>
        <v>49</v>
      </c>
      <c r="D24" s="240">
        <f>SUM(D25:D27)</f>
        <v>0</v>
      </c>
      <c r="E24" s="145">
        <f>(D24-C24)/MAX(C24:D24)</f>
        <v>-1</v>
      </c>
      <c r="F24" s="240">
        <f>SUM(F25:F27)</f>
        <v>0</v>
      </c>
      <c r="G24" s="240">
        <f>SUM(G25:G27)</f>
        <v>72</v>
      </c>
      <c r="H24" s="145">
        <f>(G24-F24)/MAX(F24:G24)</f>
        <v>1</v>
      </c>
      <c r="I24" s="48">
        <f>SUM(I25:I27)</f>
        <v>11</v>
      </c>
      <c r="J24" s="240">
        <f>SUM(J25:J27)</f>
        <v>17</v>
      </c>
      <c r="K24" s="145">
        <f>(J24-I24)/MAX(I24:J24)</f>
        <v>0.35294117647058826</v>
      </c>
      <c r="L24" s="240">
        <f>SUM(L25:L27)</f>
        <v>0</v>
      </c>
      <c r="M24" s="240">
        <f>SUM(M25:M27)</f>
        <v>55</v>
      </c>
      <c r="N24" s="145">
        <f>(M24-L24)/MAX(L24:M24)</f>
        <v>1</v>
      </c>
      <c r="O24" s="240">
        <f>SUM(O25:O27)</f>
        <v>0</v>
      </c>
      <c r="P24" s="240">
        <f>SUM(P25:P27)</f>
        <v>0</v>
      </c>
      <c r="Q24" s="49">
        <v>0</v>
      </c>
      <c r="U24"/>
    </row>
    <row r="25" spans="1:21" ht="30.6" thickBot="1">
      <c r="A25" s="33" t="s">
        <v>98</v>
      </c>
      <c r="B25" s="51" t="s">
        <v>176</v>
      </c>
      <c r="C25" s="191">
        <v>49</v>
      </c>
      <c r="D25" s="142">
        <v>0</v>
      </c>
      <c r="E25" s="144">
        <f t="shared" si="0"/>
        <v>-1</v>
      </c>
      <c r="F25" s="220">
        <v>0</v>
      </c>
      <c r="G25" s="239">
        <v>72</v>
      </c>
      <c r="H25" s="144">
        <f>(G25-F25)/MAX(F25:G25)</f>
        <v>1</v>
      </c>
      <c r="I25" s="38">
        <v>11</v>
      </c>
      <c r="J25" s="239">
        <v>17</v>
      </c>
      <c r="K25" s="144">
        <f>(J25-I25)/MAX(I25:J25)</f>
        <v>0.35294117647058826</v>
      </c>
      <c r="L25" s="38">
        <v>0</v>
      </c>
      <c r="M25" s="239">
        <v>55</v>
      </c>
      <c r="N25" s="144">
        <f>(M25-L25)/MAX(L25:M25)</f>
        <v>1</v>
      </c>
      <c r="O25" s="38">
        <v>0</v>
      </c>
      <c r="P25" s="38">
        <v>0</v>
      </c>
      <c r="Q25" s="52">
        <v>0</v>
      </c>
    </row>
    <row r="26" spans="1:21" ht="60.6" thickBot="1">
      <c r="A26" s="33" t="s">
        <v>99</v>
      </c>
      <c r="B26" s="51" t="s">
        <v>177</v>
      </c>
      <c r="C26" s="191">
        <v>0</v>
      </c>
      <c r="D26" s="142">
        <v>0</v>
      </c>
      <c r="E26" s="144">
        <v>0</v>
      </c>
      <c r="F26" s="220">
        <v>0</v>
      </c>
      <c r="G26" s="142">
        <v>0</v>
      </c>
      <c r="H26" s="144">
        <v>0</v>
      </c>
      <c r="I26" s="38">
        <v>0</v>
      </c>
      <c r="J26" s="38">
        <v>0</v>
      </c>
      <c r="K26" s="52">
        <v>0</v>
      </c>
      <c r="L26" s="38">
        <v>0</v>
      </c>
      <c r="M26" s="38">
        <v>0</v>
      </c>
      <c r="N26" s="52">
        <v>0</v>
      </c>
      <c r="O26" s="38">
        <v>0</v>
      </c>
      <c r="P26" s="38">
        <v>0</v>
      </c>
      <c r="Q26" s="52">
        <v>0</v>
      </c>
    </row>
    <row r="27" spans="1:21" ht="45.6" thickBot="1">
      <c r="A27" s="33" t="s">
        <v>117</v>
      </c>
      <c r="B27" s="51" t="s">
        <v>178</v>
      </c>
      <c r="C27" s="191">
        <v>0</v>
      </c>
      <c r="D27" s="142">
        <v>0</v>
      </c>
      <c r="E27" s="144">
        <v>0</v>
      </c>
      <c r="F27" s="220">
        <v>0</v>
      </c>
      <c r="G27" s="142">
        <v>0</v>
      </c>
      <c r="H27" s="144">
        <v>0</v>
      </c>
      <c r="I27" s="38">
        <v>0</v>
      </c>
      <c r="J27" s="38">
        <v>0</v>
      </c>
      <c r="K27" s="52">
        <v>0</v>
      </c>
      <c r="L27" s="38">
        <v>0</v>
      </c>
      <c r="M27" s="38">
        <v>0</v>
      </c>
      <c r="N27" s="52">
        <v>0</v>
      </c>
      <c r="O27" s="38">
        <v>0</v>
      </c>
      <c r="P27" s="38">
        <v>0</v>
      </c>
      <c r="Q27" s="52">
        <v>0</v>
      </c>
    </row>
    <row r="28" spans="1:21" ht="15.6" thickBot="1">
      <c r="A28" s="33" t="s">
        <v>118</v>
      </c>
      <c r="B28" s="51" t="s">
        <v>165</v>
      </c>
      <c r="C28" s="191">
        <v>0</v>
      </c>
      <c r="D28" s="142">
        <v>0</v>
      </c>
      <c r="E28" s="144">
        <v>0</v>
      </c>
      <c r="F28" s="220">
        <v>0</v>
      </c>
      <c r="G28" s="142">
        <v>0</v>
      </c>
      <c r="H28" s="144">
        <v>0</v>
      </c>
      <c r="I28" s="38">
        <v>0</v>
      </c>
      <c r="J28" s="38">
        <v>0</v>
      </c>
      <c r="K28" s="52">
        <v>0</v>
      </c>
      <c r="L28" s="38">
        <v>0</v>
      </c>
      <c r="M28" s="38">
        <v>0</v>
      </c>
      <c r="N28" s="52">
        <v>0</v>
      </c>
      <c r="O28" s="38">
        <v>0</v>
      </c>
      <c r="P28" s="38">
        <v>0</v>
      </c>
      <c r="Q28" s="52">
        <v>0</v>
      </c>
    </row>
  </sheetData>
  <mergeCells count="26">
    <mergeCell ref="N5:N6"/>
    <mergeCell ref="O5:O6"/>
    <mergeCell ref="Q5:Q6"/>
    <mergeCell ref="M5:M6"/>
    <mergeCell ref="P5:P6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16" right="0.16" top="0.39" bottom="0.43" header="0.3" footer="0.3"/>
  <pageSetup paperSize="9" scale="7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"/>
  <sheetViews>
    <sheetView view="pageBreakPreview" zoomScaleNormal="100" zoomScaleSheetLayoutView="100" workbookViewId="0">
      <selection sqref="A1:K1"/>
    </sheetView>
  </sheetViews>
  <sheetFormatPr defaultRowHeight="14.4"/>
  <cols>
    <col min="1" max="1" width="6.88671875" customWidth="1"/>
    <col min="2" max="2" width="22.77734375" customWidth="1"/>
    <col min="3" max="3" width="15.33203125" customWidth="1"/>
    <col min="4" max="4" width="27.109375" customWidth="1"/>
    <col min="5" max="5" width="19.88671875" customWidth="1"/>
    <col min="6" max="6" width="19" customWidth="1"/>
    <col min="7" max="7" width="39.44140625" customWidth="1"/>
    <col min="8" max="8" width="16.21875" customWidth="1"/>
    <col min="9" max="9" width="16.109375" customWidth="1"/>
    <col min="10" max="10" width="15.6640625" customWidth="1"/>
    <col min="11" max="11" width="18.44140625" customWidth="1"/>
  </cols>
  <sheetData>
    <row r="1" spans="1:11" ht="15.6">
      <c r="A1" s="389" t="s">
        <v>381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1" ht="15" thickBot="1"/>
    <row r="3" spans="1:11" ht="150.6" thickBot="1">
      <c r="A3" s="39" t="s">
        <v>85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31" t="s">
        <v>191</v>
      </c>
      <c r="I3" s="31" t="s">
        <v>192</v>
      </c>
      <c r="J3" s="31" t="s">
        <v>193</v>
      </c>
      <c r="K3" s="31" t="s">
        <v>194</v>
      </c>
    </row>
    <row r="4" spans="1:11" ht="15.6" thickBot="1">
      <c r="A4" s="32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spans="1:11" ht="60.6" thickBot="1">
      <c r="A5" s="32">
        <v>1</v>
      </c>
      <c r="B5" s="38" t="s">
        <v>142</v>
      </c>
      <c r="C5" s="38" t="s">
        <v>195</v>
      </c>
      <c r="D5" s="51" t="s">
        <v>196</v>
      </c>
      <c r="E5" s="38" t="s">
        <v>265</v>
      </c>
      <c r="F5" s="38" t="s">
        <v>197</v>
      </c>
      <c r="G5" s="51" t="s">
        <v>200</v>
      </c>
      <c r="H5" s="340">
        <v>0</v>
      </c>
      <c r="I5" s="340">
        <v>0</v>
      </c>
      <c r="J5" s="340">
        <v>0</v>
      </c>
      <c r="K5" s="340">
        <v>0</v>
      </c>
    </row>
    <row r="6" spans="1:11" ht="60.6" thickBot="1">
      <c r="A6" s="32">
        <v>2</v>
      </c>
      <c r="B6" s="38" t="s">
        <v>142</v>
      </c>
      <c r="C6" s="38" t="s">
        <v>195</v>
      </c>
      <c r="D6" s="51" t="s">
        <v>198</v>
      </c>
      <c r="E6" s="38" t="s">
        <v>266</v>
      </c>
      <c r="F6" s="38" t="s">
        <v>197</v>
      </c>
      <c r="G6" s="51" t="s">
        <v>200</v>
      </c>
      <c r="H6" s="341"/>
      <c r="I6" s="341"/>
      <c r="J6" s="341"/>
      <c r="K6" s="341"/>
    </row>
    <row r="7" spans="1:11" ht="83.4" customHeight="1" thickBot="1">
      <c r="A7" s="32">
        <v>3</v>
      </c>
      <c r="B7" s="38" t="s">
        <v>142</v>
      </c>
      <c r="C7" s="38" t="s">
        <v>201</v>
      </c>
      <c r="D7" s="51" t="s">
        <v>198</v>
      </c>
      <c r="E7" s="38" t="s">
        <v>267</v>
      </c>
      <c r="F7" s="38" t="s">
        <v>199</v>
      </c>
      <c r="G7" s="51" t="s">
        <v>202</v>
      </c>
      <c r="H7" s="237">
        <v>0</v>
      </c>
      <c r="I7" s="237">
        <v>0</v>
      </c>
      <c r="J7" s="142">
        <v>0</v>
      </c>
      <c r="K7" s="142">
        <v>0</v>
      </c>
    </row>
    <row r="8" spans="1:11" ht="15">
      <c r="H8" s="238"/>
      <c r="I8" s="238"/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"/>
  <sheetViews>
    <sheetView view="pageBreakPreview" zoomScaleNormal="85" zoomScaleSheetLayoutView="100" workbookViewId="0">
      <selection activeCell="S10" sqref="S10"/>
    </sheetView>
  </sheetViews>
  <sheetFormatPr defaultRowHeight="14.4"/>
  <cols>
    <col min="2" max="2" width="29.6640625" customWidth="1"/>
    <col min="4" max="4" width="9.109375" customWidth="1"/>
    <col min="5" max="5" width="14.109375" customWidth="1"/>
    <col min="8" max="8" width="13.6640625" customWidth="1"/>
    <col min="11" max="11" width="14" customWidth="1"/>
    <col min="14" max="14" width="13.33203125" customWidth="1"/>
    <col min="17" max="17" width="13.44140625" customWidth="1"/>
  </cols>
  <sheetData>
    <row r="1" spans="1:17" ht="75" customHeight="1">
      <c r="A1" s="353" t="s">
        <v>184</v>
      </c>
      <c r="B1" s="353"/>
      <c r="C1" s="353"/>
      <c r="D1" s="353"/>
      <c r="E1" s="353"/>
      <c r="F1" s="353"/>
      <c r="G1" s="353"/>
      <c r="H1" s="353"/>
      <c r="I1" s="55"/>
      <c r="J1" s="55"/>
      <c r="K1" s="55"/>
      <c r="L1" s="55"/>
      <c r="M1" s="55"/>
      <c r="N1" s="55"/>
      <c r="O1" s="55"/>
      <c r="P1" s="55"/>
      <c r="Q1" s="55"/>
    </row>
    <row r="2" spans="1:17" ht="26.25" customHeight="1" thickBot="1">
      <c r="A2" s="53"/>
    </row>
    <row r="3" spans="1:17" ht="15" customHeight="1">
      <c r="A3" s="396" t="s">
        <v>85</v>
      </c>
      <c r="B3" s="398" t="s">
        <v>104</v>
      </c>
      <c r="C3" s="399"/>
      <c r="D3" s="399"/>
      <c r="E3" s="400"/>
      <c r="F3" s="404" t="s">
        <v>179</v>
      </c>
      <c r="G3" s="405"/>
      <c r="H3" s="406"/>
    </row>
    <row r="4" spans="1:17" ht="15" thickBot="1">
      <c r="A4" s="397"/>
      <c r="B4" s="401"/>
      <c r="C4" s="402"/>
      <c r="D4" s="402"/>
      <c r="E4" s="403"/>
      <c r="F4" s="407"/>
      <c r="G4" s="408"/>
      <c r="H4" s="409"/>
    </row>
    <row r="5" spans="1:17" ht="60.75" customHeight="1" thickBot="1">
      <c r="A5" s="54">
        <v>1</v>
      </c>
      <c r="B5" s="390" t="s">
        <v>180</v>
      </c>
      <c r="C5" s="391"/>
      <c r="D5" s="391"/>
      <c r="E5" s="392"/>
      <c r="F5" s="393" t="s">
        <v>261</v>
      </c>
      <c r="G5" s="394"/>
      <c r="H5" s="395"/>
    </row>
    <row r="6" spans="1:17" ht="36" customHeight="1" thickBot="1">
      <c r="A6" s="54">
        <v>2</v>
      </c>
      <c r="B6" s="390" t="s">
        <v>181</v>
      </c>
      <c r="C6" s="391"/>
      <c r="D6" s="391"/>
      <c r="E6" s="392"/>
      <c r="F6" s="393" t="s">
        <v>93</v>
      </c>
      <c r="G6" s="394"/>
      <c r="H6" s="395"/>
    </row>
    <row r="7" spans="1:17" ht="49.5" customHeight="1" thickBot="1">
      <c r="A7" s="54">
        <v>3</v>
      </c>
      <c r="B7" s="390" t="s">
        <v>182</v>
      </c>
      <c r="C7" s="391"/>
      <c r="D7" s="391"/>
      <c r="E7" s="392"/>
      <c r="F7" s="393" t="s">
        <v>183</v>
      </c>
      <c r="G7" s="394"/>
      <c r="H7" s="395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100" zoomScaleSheetLayoutView="100" workbookViewId="0">
      <selection activeCell="D7" sqref="D7"/>
    </sheetView>
  </sheetViews>
  <sheetFormatPr defaultRowHeight="14.4"/>
  <cols>
    <col min="1" max="1" width="5.5546875" customWidth="1"/>
    <col min="2" max="2" width="51.109375" customWidth="1"/>
    <col min="3" max="3" width="21" customWidth="1"/>
    <col min="4" max="4" width="34.6640625" style="56" customWidth="1"/>
  </cols>
  <sheetData>
    <row r="1" spans="1:4" ht="30" customHeight="1">
      <c r="A1" s="353" t="s">
        <v>383</v>
      </c>
      <c r="B1" s="353"/>
      <c r="C1" s="353"/>
      <c r="D1" s="353"/>
    </row>
    <row r="2" spans="1:4" ht="15" thickBot="1"/>
    <row r="3" spans="1:4" ht="30" customHeight="1" thickBot="1">
      <c r="A3" s="39" t="s">
        <v>85</v>
      </c>
      <c r="B3" s="31" t="s">
        <v>203</v>
      </c>
      <c r="C3" s="31" t="s">
        <v>204</v>
      </c>
      <c r="D3" s="31"/>
    </row>
    <row r="4" spans="1:4" ht="30.6" thickBot="1">
      <c r="A4" s="328">
        <v>1</v>
      </c>
      <c r="B4" s="31" t="s">
        <v>205</v>
      </c>
      <c r="C4" s="340" t="s">
        <v>206</v>
      </c>
      <c r="D4" s="31" t="s">
        <v>93</v>
      </c>
    </row>
    <row r="5" spans="1:4" ht="30.6" thickBot="1">
      <c r="A5" s="410"/>
      <c r="B5" s="31" t="s">
        <v>207</v>
      </c>
      <c r="C5" s="346"/>
      <c r="D5" s="31" t="s">
        <v>378</v>
      </c>
    </row>
    <row r="6" spans="1:4" ht="30.6" thickBot="1">
      <c r="A6" s="329"/>
      <c r="B6" s="31" t="s">
        <v>208</v>
      </c>
      <c r="C6" s="341"/>
      <c r="D6" s="31" t="s">
        <v>93</v>
      </c>
    </row>
    <row r="7" spans="1:4" ht="45.6" thickBot="1">
      <c r="A7" s="57">
        <v>2</v>
      </c>
      <c r="B7" s="31" t="s">
        <v>209</v>
      </c>
      <c r="C7" s="31" t="s">
        <v>210</v>
      </c>
      <c r="D7" s="31" t="s">
        <v>93</v>
      </c>
    </row>
    <row r="8" spans="1:4" ht="45.6" thickBot="1">
      <c r="A8" s="57" t="s">
        <v>95</v>
      </c>
      <c r="B8" s="31" t="s">
        <v>211</v>
      </c>
      <c r="C8" s="31" t="s">
        <v>210</v>
      </c>
      <c r="D8" s="242" t="s">
        <v>382</v>
      </c>
    </row>
    <row r="9" spans="1:4" ht="45.6" thickBot="1">
      <c r="A9" s="57" t="s">
        <v>96</v>
      </c>
      <c r="B9" s="31" t="s">
        <v>212</v>
      </c>
      <c r="C9" s="31" t="s">
        <v>210</v>
      </c>
      <c r="D9" s="31" t="s">
        <v>93</v>
      </c>
    </row>
    <row r="10" spans="1:4" ht="45.6" thickBot="1">
      <c r="A10" s="57">
        <v>3</v>
      </c>
      <c r="B10" s="31" t="s">
        <v>213</v>
      </c>
      <c r="C10" s="31" t="s">
        <v>214</v>
      </c>
      <c r="D10" s="31" t="s">
        <v>93</v>
      </c>
    </row>
    <row r="11" spans="1:4" ht="45.6" thickBot="1">
      <c r="A11" s="57">
        <v>4</v>
      </c>
      <c r="B11" s="31" t="s">
        <v>215</v>
      </c>
      <c r="C11" s="31" t="s">
        <v>214</v>
      </c>
      <c r="D11" s="31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BreakPreview" zoomScaleNormal="85" zoomScaleSheetLayoutView="100" workbookViewId="0">
      <selection activeCell="D3" sqref="D3:D5"/>
    </sheetView>
  </sheetViews>
  <sheetFormatPr defaultRowHeight="14.4"/>
  <cols>
    <col min="1" max="1" width="6.44140625" customWidth="1"/>
    <col min="2" max="2" width="36.88671875" customWidth="1"/>
    <col min="3" max="3" width="30.109375" customWidth="1"/>
    <col min="4" max="4" width="31.109375" customWidth="1"/>
  </cols>
  <sheetData>
    <row r="1" spans="1:4" ht="45.75" customHeight="1">
      <c r="A1" s="353" t="s">
        <v>373</v>
      </c>
      <c r="B1" s="353"/>
      <c r="C1" s="353"/>
      <c r="D1" s="353"/>
    </row>
    <row r="2" spans="1:4" ht="15" thickBot="1"/>
    <row r="3" spans="1:4" ht="62.25" customHeight="1" thickBot="1">
      <c r="A3" s="340" t="s">
        <v>85</v>
      </c>
      <c r="B3" s="340" t="s">
        <v>139</v>
      </c>
      <c r="C3" s="340" t="s">
        <v>216</v>
      </c>
      <c r="D3" s="340" t="s">
        <v>217</v>
      </c>
    </row>
    <row r="4" spans="1:4" ht="15" hidden="1" customHeight="1">
      <c r="A4" s="346"/>
      <c r="B4" s="346"/>
      <c r="C4" s="346"/>
      <c r="D4" s="346"/>
    </row>
    <row r="5" spans="1:4" ht="15" hidden="1" customHeight="1">
      <c r="A5" s="346"/>
      <c r="B5" s="346"/>
      <c r="C5" s="346"/>
      <c r="D5" s="346"/>
    </row>
    <row r="6" spans="1:4" ht="15.6" thickBot="1">
      <c r="A6" s="39">
        <v>1</v>
      </c>
      <c r="B6" s="45">
        <v>2</v>
      </c>
      <c r="C6" s="39">
        <v>3</v>
      </c>
      <c r="D6" s="39">
        <v>4</v>
      </c>
    </row>
    <row r="7" spans="1:4" ht="37.5" customHeight="1" thickBot="1">
      <c r="A7" s="32">
        <v>1</v>
      </c>
      <c r="B7" s="38" t="s">
        <v>142</v>
      </c>
      <c r="C7" s="38" t="s">
        <v>218</v>
      </c>
      <c r="D7" s="38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BreakPreview" topLeftCell="A7" zoomScaleNormal="85" zoomScaleSheetLayoutView="100" workbookViewId="0">
      <selection sqref="A1:C2"/>
    </sheetView>
  </sheetViews>
  <sheetFormatPr defaultRowHeight="14.4"/>
  <cols>
    <col min="1" max="1" width="6.44140625" customWidth="1"/>
    <col min="2" max="2" width="27.33203125" customWidth="1"/>
    <col min="3" max="3" width="78.44140625" customWidth="1"/>
    <col min="4" max="4" width="31.109375" customWidth="1"/>
  </cols>
  <sheetData>
    <row r="1" spans="1:4" ht="315.75" customHeight="1">
      <c r="A1" s="411" t="s">
        <v>262</v>
      </c>
      <c r="B1" s="411"/>
      <c r="C1" s="411"/>
      <c r="D1" s="55"/>
    </row>
    <row r="2" spans="1:4" ht="58.8" customHeight="1">
      <c r="A2" s="411"/>
      <c r="B2" s="411"/>
      <c r="C2" s="411"/>
      <c r="D2" s="55"/>
    </row>
    <row r="3" spans="1:4" ht="6.6" customHeight="1" thickBot="1"/>
    <row r="4" spans="1:4" ht="47.4" customHeight="1" thickBot="1">
      <c r="A4" s="340" t="s">
        <v>85</v>
      </c>
      <c r="B4" s="340" t="s">
        <v>139</v>
      </c>
      <c r="C4" s="340" t="s">
        <v>140</v>
      </c>
    </row>
    <row r="5" spans="1:4" ht="15" hidden="1" customHeight="1">
      <c r="A5" s="346"/>
      <c r="B5" s="346"/>
      <c r="C5" s="346"/>
    </row>
    <row r="6" spans="1:4" ht="15" hidden="1" customHeight="1">
      <c r="A6" s="346"/>
      <c r="B6" s="346"/>
      <c r="C6" s="346"/>
    </row>
    <row r="7" spans="1:4" ht="15.6" thickBot="1">
      <c r="A7" s="39">
        <v>1</v>
      </c>
      <c r="B7" s="45">
        <v>2</v>
      </c>
      <c r="C7" s="39">
        <v>3</v>
      </c>
    </row>
    <row r="8" spans="1:4" ht="46.8" customHeight="1" thickBot="1">
      <c r="A8" s="32">
        <v>1</v>
      </c>
      <c r="B8" s="38" t="s">
        <v>142</v>
      </c>
      <c r="C8" s="38" t="s">
        <v>219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view="pageBreakPreview" topLeftCell="A19" zoomScale="70" zoomScaleNormal="100" zoomScaleSheetLayoutView="70" workbookViewId="0">
      <selection activeCell="D33" sqref="D33"/>
    </sheetView>
  </sheetViews>
  <sheetFormatPr defaultRowHeight="14.4"/>
  <cols>
    <col min="1" max="1" width="7.88671875" customWidth="1"/>
    <col min="2" max="2" width="49.44140625" customWidth="1"/>
    <col min="3" max="3" width="15.5546875" customWidth="1"/>
    <col min="4" max="4" width="16.88671875" customWidth="1"/>
    <col min="5" max="5" width="16" customWidth="1"/>
  </cols>
  <sheetData>
    <row r="1" spans="1:7" ht="64.5" customHeight="1">
      <c r="A1" s="249" t="s">
        <v>258</v>
      </c>
      <c r="B1" s="249"/>
      <c r="C1" s="249"/>
      <c r="D1" s="249"/>
      <c r="E1" s="249"/>
      <c r="F1" s="3"/>
      <c r="G1" s="3"/>
    </row>
    <row r="3" spans="1:7" ht="49.5" customHeight="1">
      <c r="A3" s="4" t="s">
        <v>5</v>
      </c>
      <c r="B3" s="4" t="s">
        <v>6</v>
      </c>
      <c r="C3" s="5" t="s">
        <v>367</v>
      </c>
      <c r="D3" s="5" t="s">
        <v>376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6">
      <c r="A5" s="8"/>
      <c r="B5" s="7" t="s">
        <v>10</v>
      </c>
      <c r="C5" s="7">
        <v>732</v>
      </c>
      <c r="D5" s="223">
        <v>712</v>
      </c>
      <c r="E5" s="9">
        <f>(D5-C5)/MAX(C5:D5)</f>
        <v>-2.7322404371584699E-2</v>
      </c>
    </row>
    <row r="6" spans="1:7" ht="15.6">
      <c r="A6" s="8"/>
      <c r="B6" s="7" t="s">
        <v>11</v>
      </c>
      <c r="C6" s="148"/>
      <c r="D6" s="224"/>
      <c r="E6" s="9"/>
    </row>
    <row r="7" spans="1:7" ht="15.6">
      <c r="A7" s="7" t="s">
        <v>12</v>
      </c>
      <c r="B7" s="7" t="s">
        <v>13</v>
      </c>
      <c r="C7" s="148"/>
      <c r="D7" s="224"/>
      <c r="E7" s="9"/>
    </row>
    <row r="8" spans="1:7" ht="15.6">
      <c r="A8" s="7"/>
      <c r="B8" s="7" t="s">
        <v>14</v>
      </c>
      <c r="C8" s="7">
        <v>6</v>
      </c>
      <c r="D8" s="223">
        <v>6</v>
      </c>
      <c r="E8" s="9">
        <f>(D8-C8)/MAX(C8:D8)</f>
        <v>0</v>
      </c>
      <c r="G8" s="10"/>
    </row>
    <row r="9" spans="1:7" ht="15.6">
      <c r="A9" s="7"/>
      <c r="B9" s="7" t="s">
        <v>15</v>
      </c>
      <c r="C9" s="7">
        <v>314</v>
      </c>
      <c r="D9" s="223">
        <v>317</v>
      </c>
      <c r="E9" s="9">
        <f>(D9-C9)/MAX(C9:D9)</f>
        <v>9.4637223974763408E-3</v>
      </c>
      <c r="G9" s="10"/>
    </row>
    <row r="10" spans="1:7" ht="15.6">
      <c r="A10" s="7"/>
      <c r="B10" s="7" t="s">
        <v>16</v>
      </c>
      <c r="C10" s="7">
        <v>412</v>
      </c>
      <c r="D10" s="223">
        <f>D5-D8-D9</f>
        <v>389</v>
      </c>
      <c r="E10" s="9">
        <f>(D10-C10)/MAX(C10:D10)</f>
        <v>-5.5825242718446605E-2</v>
      </c>
      <c r="G10" s="10"/>
    </row>
    <row r="11" spans="1:7" ht="15.6">
      <c r="A11" s="7" t="s">
        <v>17</v>
      </c>
      <c r="B11" s="7" t="s">
        <v>18</v>
      </c>
      <c r="C11" s="148"/>
      <c r="D11" s="224"/>
      <c r="E11" s="9"/>
    </row>
    <row r="12" spans="1:7" ht="15.6">
      <c r="A12" s="7"/>
      <c r="B12" s="7" t="s">
        <v>19</v>
      </c>
      <c r="C12" s="7">
        <v>11</v>
      </c>
      <c r="D12" s="223">
        <v>11</v>
      </c>
      <c r="E12" s="9">
        <f>(D12-C12)/MAX(C12:D12)</f>
        <v>0</v>
      </c>
    </row>
    <row r="13" spans="1:7" ht="15.6">
      <c r="A13" s="7"/>
      <c r="B13" s="7" t="s">
        <v>20</v>
      </c>
      <c r="C13" s="7">
        <v>119</v>
      </c>
      <c r="D13" s="223">
        <v>120</v>
      </c>
      <c r="E13" s="9">
        <f>(D13-C13)/MAX(C13:D13)</f>
        <v>8.3333333333333332E-3</v>
      </c>
    </row>
    <row r="14" spans="1:7" ht="15.6">
      <c r="A14" s="7"/>
      <c r="B14" s="7" t="s">
        <v>21</v>
      </c>
      <c r="C14" s="7">
        <v>602</v>
      </c>
      <c r="D14" s="223">
        <f>D5-D12-D13</f>
        <v>581</v>
      </c>
      <c r="E14" s="9">
        <f>(D14-C14)/MAX(C14:D14)</f>
        <v>-3.4883720930232558E-2</v>
      </c>
    </row>
    <row r="15" spans="1:7" ht="15.6">
      <c r="A15" s="7" t="s">
        <v>22</v>
      </c>
      <c r="B15" s="7" t="s">
        <v>23</v>
      </c>
      <c r="C15" s="148"/>
      <c r="D15" s="224"/>
      <c r="E15" s="9"/>
    </row>
    <row r="16" spans="1:7" ht="15.6">
      <c r="A16" s="7"/>
      <c r="B16" s="7" t="s">
        <v>24</v>
      </c>
      <c r="C16" s="7">
        <v>203</v>
      </c>
      <c r="D16" s="223">
        <v>241</v>
      </c>
      <c r="E16" s="9">
        <f>(D16-C16)/MAX(C16:D16)</f>
        <v>0.15767634854771784</v>
      </c>
    </row>
    <row r="17" spans="1:5" ht="15.6">
      <c r="A17" s="7"/>
      <c r="B17" s="7" t="s">
        <v>25</v>
      </c>
      <c r="C17" s="7">
        <v>529</v>
      </c>
      <c r="D17" s="223">
        <f>D5-D16</f>
        <v>471</v>
      </c>
      <c r="E17" s="9">
        <f>(D17-C17)/MAX(C17:D17)</f>
        <v>-0.10964083175803403</v>
      </c>
    </row>
    <row r="18" spans="1:5" ht="15.6">
      <c r="A18" s="7"/>
      <c r="B18" s="7"/>
      <c r="C18" s="7"/>
      <c r="D18" s="223"/>
      <c r="E18" s="9"/>
    </row>
    <row r="19" spans="1:5" ht="105.75" customHeight="1">
      <c r="A19" s="250" t="s">
        <v>259</v>
      </c>
      <c r="B19" s="250"/>
      <c r="C19" s="250"/>
      <c r="D19" s="250"/>
      <c r="E19" s="250"/>
    </row>
    <row r="20" spans="1:5" ht="59.25" customHeight="1">
      <c r="A20" s="4" t="s">
        <v>5</v>
      </c>
      <c r="B20" s="4" t="s">
        <v>6</v>
      </c>
      <c r="C20" s="5" t="s">
        <v>367</v>
      </c>
      <c r="D20" s="5" t="s">
        <v>376</v>
      </c>
      <c r="E20" s="4" t="s">
        <v>7</v>
      </c>
    </row>
    <row r="21" spans="1:5" ht="15.6">
      <c r="A21" s="7" t="s">
        <v>26</v>
      </c>
      <c r="B21" s="7" t="s">
        <v>27</v>
      </c>
      <c r="C21" s="7"/>
      <c r="D21" s="7"/>
      <c r="E21" s="9"/>
    </row>
    <row r="22" spans="1:5" ht="15.6">
      <c r="A22" s="7"/>
      <c r="B22" s="7" t="s">
        <v>10</v>
      </c>
      <c r="C22" s="7">
        <v>2738</v>
      </c>
      <c r="D22" s="7">
        <v>2806</v>
      </c>
      <c r="E22" s="9">
        <f t="shared" ref="E22:E39" si="0">(D22-C22)/MAX(C22:D22)</f>
        <v>2.4233784746970778E-2</v>
      </c>
    </row>
    <row r="23" spans="1:5" ht="15.6">
      <c r="A23" s="7"/>
      <c r="B23" s="7" t="s">
        <v>11</v>
      </c>
      <c r="C23" s="148"/>
      <c r="D23" s="148"/>
      <c r="E23" s="9"/>
    </row>
    <row r="24" spans="1:5" s="12" customFormat="1" ht="29.25" customHeight="1">
      <c r="A24" s="6" t="s">
        <v>28</v>
      </c>
      <c r="B24" s="11" t="s">
        <v>29</v>
      </c>
      <c r="C24" s="11">
        <v>2148</v>
      </c>
      <c r="D24" s="11">
        <v>2203</v>
      </c>
      <c r="E24" s="9">
        <f t="shared" si="0"/>
        <v>2.4965955515206535E-2</v>
      </c>
    </row>
    <row r="25" spans="1:5" s="12" customFormat="1" ht="16.5" customHeight="1">
      <c r="A25" s="11"/>
      <c r="B25" s="7" t="s">
        <v>11</v>
      </c>
      <c r="C25" s="11"/>
      <c r="D25" s="11"/>
      <c r="E25" s="9"/>
    </row>
    <row r="26" spans="1:5" ht="15.6">
      <c r="A26" s="7" t="s">
        <v>30</v>
      </c>
      <c r="B26" s="7" t="s">
        <v>24</v>
      </c>
      <c r="C26" s="7">
        <v>327</v>
      </c>
      <c r="D26" s="7">
        <v>336</v>
      </c>
      <c r="E26" s="9">
        <f t="shared" si="0"/>
        <v>2.6785714285714284E-2</v>
      </c>
    </row>
    <row r="27" spans="1:5" ht="15.6">
      <c r="A27" s="7"/>
      <c r="B27" s="7" t="s">
        <v>25</v>
      </c>
      <c r="C27" s="7">
        <v>1821</v>
      </c>
      <c r="D27" s="7">
        <v>1867</v>
      </c>
      <c r="E27" s="9">
        <f t="shared" si="0"/>
        <v>2.4638457418318157E-2</v>
      </c>
    </row>
    <row r="28" spans="1:5" ht="21" customHeight="1">
      <c r="A28" s="13" t="s">
        <v>31</v>
      </c>
      <c r="B28" s="13" t="s">
        <v>32</v>
      </c>
      <c r="C28" s="148"/>
      <c r="D28" s="148"/>
      <c r="E28" s="9"/>
    </row>
    <row r="29" spans="1:5" ht="15" customHeight="1">
      <c r="A29" s="13"/>
      <c r="B29" s="7" t="s">
        <v>10</v>
      </c>
      <c r="C29" s="7">
        <v>349</v>
      </c>
      <c r="D29" s="7">
        <v>390</v>
      </c>
      <c r="E29" s="9">
        <f t="shared" si="0"/>
        <v>0.10512820512820513</v>
      </c>
    </row>
    <row r="30" spans="1:5" ht="15.6">
      <c r="A30" s="7"/>
      <c r="B30" s="8" t="s">
        <v>33</v>
      </c>
      <c r="C30" s="7">
        <v>349</v>
      </c>
      <c r="D30" s="7">
        <v>390</v>
      </c>
      <c r="E30" s="9">
        <f t="shared" si="0"/>
        <v>0.10512820512820513</v>
      </c>
    </row>
    <row r="31" spans="1:5" ht="15.6">
      <c r="A31" s="7"/>
      <c r="B31" s="7" t="s">
        <v>34</v>
      </c>
      <c r="C31" s="7">
        <v>0</v>
      </c>
      <c r="D31" s="7">
        <v>0</v>
      </c>
      <c r="E31" s="9">
        <v>0</v>
      </c>
    </row>
    <row r="32" spans="1:5" ht="31.2">
      <c r="A32" s="13" t="s">
        <v>35</v>
      </c>
      <c r="B32" s="11" t="s">
        <v>36</v>
      </c>
      <c r="C32" s="7">
        <v>43</v>
      </c>
      <c r="D32" s="7">
        <v>131</v>
      </c>
      <c r="E32" s="9">
        <f t="shared" si="0"/>
        <v>0.6717557251908397</v>
      </c>
    </row>
    <row r="33" spans="1:5" ht="31.2">
      <c r="A33" s="13" t="s">
        <v>37</v>
      </c>
      <c r="B33" s="11" t="s">
        <v>38</v>
      </c>
      <c r="C33" s="7">
        <v>590</v>
      </c>
      <c r="D33" s="7">
        <v>603</v>
      </c>
      <c r="E33" s="9">
        <f t="shared" si="0"/>
        <v>2.1558872305140961E-2</v>
      </c>
    </row>
    <row r="34" spans="1:5" ht="15.6">
      <c r="A34" s="7"/>
      <c r="B34" s="7" t="s">
        <v>11</v>
      </c>
      <c r="C34" s="148"/>
      <c r="D34" s="148"/>
      <c r="E34" s="9"/>
    </row>
    <row r="35" spans="1:5" ht="15.6">
      <c r="A35" s="7" t="s">
        <v>39</v>
      </c>
      <c r="B35" s="7" t="s">
        <v>24</v>
      </c>
      <c r="C35" s="7">
        <v>0</v>
      </c>
      <c r="D35" s="7">
        <v>0</v>
      </c>
      <c r="E35" s="9">
        <v>0</v>
      </c>
    </row>
    <row r="36" spans="1:5" ht="15.6">
      <c r="A36" s="7"/>
      <c r="B36" s="7" t="s">
        <v>25</v>
      </c>
      <c r="C36" s="7">
        <v>590</v>
      </c>
      <c r="D36" s="7">
        <v>603</v>
      </c>
      <c r="E36" s="9">
        <f t="shared" si="0"/>
        <v>2.1558872305140961E-2</v>
      </c>
    </row>
    <row r="37" spans="1:5" ht="15.6">
      <c r="A37" s="13" t="s">
        <v>40</v>
      </c>
      <c r="B37" s="13" t="s">
        <v>32</v>
      </c>
      <c r="C37" s="149"/>
      <c r="D37" s="149"/>
      <c r="E37" s="9"/>
    </row>
    <row r="38" spans="1:5" ht="15.6">
      <c r="A38" s="13"/>
      <c r="B38" s="7" t="s">
        <v>10</v>
      </c>
      <c r="C38" s="149"/>
      <c r="D38" s="149"/>
      <c r="E38" s="9"/>
    </row>
    <row r="39" spans="1:5" ht="15.6">
      <c r="A39" s="7"/>
      <c r="B39" s="8" t="s">
        <v>33</v>
      </c>
      <c r="C39" s="7">
        <v>88</v>
      </c>
      <c r="D39" s="7">
        <v>78</v>
      </c>
      <c r="E39" s="9">
        <f t="shared" si="0"/>
        <v>-0.11363636363636363</v>
      </c>
    </row>
    <row r="40" spans="1:5" ht="15.6">
      <c r="A40" s="7"/>
      <c r="B40" s="7" t="s">
        <v>34</v>
      </c>
      <c r="C40" s="7">
        <v>0</v>
      </c>
      <c r="D40" s="7">
        <v>0</v>
      </c>
      <c r="E40" s="206">
        <v>0</v>
      </c>
    </row>
    <row r="41" spans="1:5" ht="15.6">
      <c r="A41" s="6" t="s">
        <v>41</v>
      </c>
      <c r="B41" s="14" t="s">
        <v>42</v>
      </c>
      <c r="C41" s="7">
        <v>0</v>
      </c>
      <c r="D41" s="7">
        <v>0</v>
      </c>
      <c r="E41" s="9">
        <v>0</v>
      </c>
    </row>
    <row r="42" spans="1:5" ht="15.6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"/>
  <sheetViews>
    <sheetView view="pageBreakPreview" zoomScaleSheetLayoutView="100" workbookViewId="0">
      <selection activeCell="A2" sqref="A2:C2"/>
    </sheetView>
  </sheetViews>
  <sheetFormatPr defaultColWidth="9.109375" defaultRowHeight="15.6"/>
  <cols>
    <col min="1" max="1" width="7.44140625" style="1" customWidth="1"/>
    <col min="2" max="2" width="59.44140625" style="1" customWidth="1"/>
    <col min="3" max="3" width="35.109375" style="1" customWidth="1"/>
    <col min="4" max="16384" width="9.109375" style="1"/>
  </cols>
  <sheetData>
    <row r="1" spans="1:17" ht="16.5" customHeight="1">
      <c r="A1" s="60"/>
      <c r="B1" s="60"/>
      <c r="C1" s="60"/>
    </row>
    <row r="2" spans="1:17" s="59" customFormat="1" ht="60" customHeight="1">
      <c r="A2" s="412" t="s">
        <v>220</v>
      </c>
      <c r="B2" s="412"/>
      <c r="C2" s="412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413"/>
      <c r="B3" s="413"/>
      <c r="C3" s="60"/>
    </row>
    <row r="4" spans="1:17" ht="8.25" customHeight="1" thickBot="1">
      <c r="A4" s="61"/>
      <c r="B4" s="60"/>
      <c r="C4" s="60"/>
    </row>
    <row r="5" spans="1:17" ht="33" customHeight="1" thickBot="1">
      <c r="A5" s="62" t="s">
        <v>5</v>
      </c>
      <c r="B5" s="63" t="s">
        <v>222</v>
      </c>
      <c r="C5" s="64" t="s">
        <v>221</v>
      </c>
    </row>
    <row r="6" spans="1:17" ht="43.5" customHeight="1">
      <c r="A6" s="65">
        <v>1</v>
      </c>
      <c r="B6" s="66" t="s">
        <v>223</v>
      </c>
      <c r="C6" s="195" t="s">
        <v>368</v>
      </c>
    </row>
    <row r="7" spans="1:17" ht="45" customHeight="1">
      <c r="A7" s="67">
        <v>2</v>
      </c>
      <c r="B7" s="68" t="s">
        <v>224</v>
      </c>
      <c r="C7" s="195" t="s">
        <v>368</v>
      </c>
    </row>
    <row r="8" spans="1:17" ht="40.5" customHeight="1" thickBot="1">
      <c r="A8" s="69">
        <v>3</v>
      </c>
      <c r="B8" s="70" t="s">
        <v>263</v>
      </c>
      <c r="C8" s="195" t="s">
        <v>368</v>
      </c>
    </row>
    <row r="9" spans="1:17">
      <c r="A9" s="60"/>
      <c r="B9" s="60"/>
      <c r="C9" s="60"/>
    </row>
    <row r="10" spans="1:17">
      <c r="A10" s="60"/>
      <c r="B10" s="60"/>
      <c r="C10" s="6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SheetLayoutView="100" workbookViewId="0">
      <selection activeCell="B3" sqref="B3"/>
    </sheetView>
  </sheetViews>
  <sheetFormatPr defaultColWidth="9.109375" defaultRowHeight="15.6"/>
  <cols>
    <col min="1" max="1" width="74.88671875" style="1" customWidth="1"/>
    <col min="2" max="2" width="42.33203125" style="1" customWidth="1"/>
    <col min="3" max="16384" width="9.109375" style="1"/>
  </cols>
  <sheetData>
    <row r="1" spans="1:17" ht="16.5" customHeight="1">
      <c r="A1" s="60"/>
      <c r="B1" s="60"/>
    </row>
    <row r="2" spans="1:17" s="59" customFormat="1" ht="60" customHeight="1">
      <c r="A2" s="412" t="s">
        <v>225</v>
      </c>
      <c r="B2" s="412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60"/>
      <c r="B3" s="60"/>
    </row>
    <row r="4" spans="1:17" ht="36" customHeight="1">
      <c r="A4" s="414" t="s">
        <v>227</v>
      </c>
      <c r="B4" s="413"/>
    </row>
    <row r="5" spans="1:17" ht="39.6" customHeight="1">
      <c r="A5" s="415" t="s">
        <v>226</v>
      </c>
      <c r="B5" s="416"/>
    </row>
    <row r="6" spans="1:17">
      <c r="A6" s="74"/>
      <c r="B6" s="60"/>
    </row>
    <row r="7" spans="1:17">
      <c r="A7" s="71"/>
    </row>
    <row r="8" spans="1:17" ht="35.25" customHeight="1">
      <c r="A8" s="417"/>
      <c r="B8" s="417"/>
    </row>
    <row r="9" spans="1:17" ht="18">
      <c r="A9" s="72"/>
      <c r="B9" s="7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78"/>
  <sheetViews>
    <sheetView view="pageBreakPreview" zoomScale="70" zoomScaleNormal="115" zoomScaleSheetLayoutView="70" workbookViewId="0">
      <selection activeCell="C4" sqref="C4:C5"/>
    </sheetView>
  </sheetViews>
  <sheetFormatPr defaultColWidth="9.109375" defaultRowHeight="13.2"/>
  <cols>
    <col min="1" max="1" width="4.109375" style="160" customWidth="1"/>
    <col min="2" max="2" width="10.5546875" style="160" customWidth="1"/>
    <col min="3" max="3" width="11" style="160" customWidth="1"/>
    <col min="4" max="4" width="10.77734375" style="160" customWidth="1"/>
    <col min="5" max="5" width="5.33203125" style="75" customWidth="1"/>
    <col min="6" max="6" width="6.109375" style="75" customWidth="1"/>
    <col min="7" max="7" width="6.77734375" style="75" customWidth="1"/>
    <col min="8" max="8" width="6.33203125" style="75" customWidth="1"/>
    <col min="9" max="9" width="5.33203125" style="75" customWidth="1"/>
    <col min="10" max="10" width="6.6640625" style="75" customWidth="1"/>
    <col min="11" max="11" width="6.21875" style="75" customWidth="1"/>
    <col min="12" max="12" width="6" style="75" customWidth="1"/>
    <col min="13" max="13" width="6.44140625" style="75" customWidth="1"/>
    <col min="14" max="14" width="6" style="75" customWidth="1"/>
    <col min="15" max="15" width="5.6640625" style="75" customWidth="1"/>
    <col min="16" max="16" width="6.109375" style="75" customWidth="1"/>
    <col min="17" max="17" width="5.44140625" style="75" customWidth="1"/>
    <col min="18" max="18" width="7.109375" style="75" customWidth="1"/>
    <col min="19" max="19" width="6.88671875" style="75" customWidth="1"/>
    <col min="20" max="20" width="6.44140625" style="75" customWidth="1"/>
    <col min="21" max="21" width="5.77734375" style="75" customWidth="1"/>
    <col min="22" max="22" width="5.44140625" style="75" customWidth="1"/>
    <col min="23" max="23" width="4.77734375" style="75" customWidth="1"/>
    <col min="24" max="24" width="6.33203125" style="75" customWidth="1"/>
    <col min="25" max="25" width="5.5546875" style="75" customWidth="1"/>
    <col min="26" max="26" width="5.33203125" style="75" customWidth="1"/>
    <col min="27" max="27" width="7.77734375" style="75" customWidth="1"/>
    <col min="28" max="28" width="6.33203125" style="75" customWidth="1"/>
    <col min="29" max="29" width="6.109375" style="75" customWidth="1"/>
    <col min="30" max="30" width="31.6640625" style="75" customWidth="1"/>
    <col min="31" max="31" width="7.6640625" style="75" customWidth="1"/>
    <col min="32" max="32" width="9.109375" style="75"/>
    <col min="33" max="33" width="9.109375" style="75" customWidth="1"/>
    <col min="34" max="34" width="13.5546875" style="75" customWidth="1"/>
    <col min="35" max="35" width="11.6640625" style="75" customWidth="1"/>
    <col min="36" max="36" width="14.6640625" style="75" customWidth="1"/>
    <col min="37" max="38" width="9.109375" style="75"/>
    <col min="39" max="39" width="10.33203125" style="75" bestFit="1" customWidth="1"/>
    <col min="40" max="40" width="11.5546875" style="75" customWidth="1"/>
    <col min="41" max="41" width="20.33203125" style="75" customWidth="1"/>
    <col min="42" max="16384" width="9.109375" style="75"/>
  </cols>
  <sheetData>
    <row r="1" spans="1:36">
      <c r="A1" s="159"/>
      <c r="B1" s="159"/>
      <c r="C1" s="159"/>
      <c r="D1" s="159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6" ht="15.6">
      <c r="A2" s="419" t="s">
        <v>257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</row>
    <row r="3" spans="1:36">
      <c r="A3" s="158"/>
      <c r="B3" s="158"/>
      <c r="C3" s="158"/>
      <c r="D3" s="158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6" ht="51.6" customHeight="1">
      <c r="A4" s="418" t="s">
        <v>85</v>
      </c>
      <c r="B4" s="418" t="s">
        <v>228</v>
      </c>
      <c r="C4" s="420" t="s">
        <v>229</v>
      </c>
      <c r="D4" s="418" t="s">
        <v>230</v>
      </c>
      <c r="E4" s="418" t="s">
        <v>231</v>
      </c>
      <c r="F4" s="418"/>
      <c r="G4" s="418"/>
      <c r="H4" s="418"/>
      <c r="I4" s="418"/>
      <c r="J4" s="418" t="s">
        <v>232</v>
      </c>
      <c r="K4" s="418"/>
      <c r="L4" s="418"/>
      <c r="M4" s="418"/>
      <c r="N4" s="418"/>
      <c r="O4" s="418"/>
      <c r="P4" s="418" t="s">
        <v>233</v>
      </c>
      <c r="Q4" s="418"/>
      <c r="R4" s="418"/>
      <c r="S4" s="418"/>
      <c r="T4" s="418"/>
      <c r="U4" s="418"/>
      <c r="V4" s="418"/>
      <c r="W4" s="418" t="s">
        <v>234</v>
      </c>
      <c r="X4" s="418"/>
      <c r="Y4" s="418"/>
      <c r="Z4" s="418"/>
      <c r="AA4" s="418" t="s">
        <v>235</v>
      </c>
      <c r="AB4" s="418"/>
      <c r="AC4" s="418"/>
      <c r="AD4" s="418" t="s">
        <v>236</v>
      </c>
      <c r="AE4" s="418"/>
    </row>
    <row r="5" spans="1:36" ht="263.39999999999998" customHeight="1">
      <c r="A5" s="418"/>
      <c r="B5" s="418"/>
      <c r="C5" s="421"/>
      <c r="D5" s="418"/>
      <c r="E5" s="78" t="s">
        <v>237</v>
      </c>
      <c r="F5" s="78" t="s">
        <v>238</v>
      </c>
      <c r="G5" s="78" t="s">
        <v>239</v>
      </c>
      <c r="H5" s="78" t="s">
        <v>240</v>
      </c>
      <c r="I5" s="78" t="s">
        <v>156</v>
      </c>
      <c r="J5" s="78" t="s">
        <v>241</v>
      </c>
      <c r="K5" s="78" t="s">
        <v>242</v>
      </c>
      <c r="L5" s="78" t="s">
        <v>243</v>
      </c>
      <c r="M5" s="78" t="s">
        <v>244</v>
      </c>
      <c r="N5" s="78" t="s">
        <v>245</v>
      </c>
      <c r="O5" s="78" t="s">
        <v>156</v>
      </c>
      <c r="P5" s="78" t="s">
        <v>246</v>
      </c>
      <c r="Q5" s="78" t="s">
        <v>247</v>
      </c>
      <c r="R5" s="78" t="s">
        <v>242</v>
      </c>
      <c r="S5" s="78" t="s">
        <v>243</v>
      </c>
      <c r="T5" s="78" t="s">
        <v>244</v>
      </c>
      <c r="U5" s="78" t="s">
        <v>245</v>
      </c>
      <c r="V5" s="78" t="s">
        <v>156</v>
      </c>
      <c r="W5" s="78" t="s">
        <v>248</v>
      </c>
      <c r="X5" s="78" t="s">
        <v>249</v>
      </c>
      <c r="Y5" s="78" t="s">
        <v>250</v>
      </c>
      <c r="Z5" s="78" t="s">
        <v>156</v>
      </c>
      <c r="AA5" s="78" t="s">
        <v>251</v>
      </c>
      <c r="AB5" s="78" t="s">
        <v>252</v>
      </c>
      <c r="AC5" s="78" t="s">
        <v>253</v>
      </c>
      <c r="AD5" s="78" t="s">
        <v>254</v>
      </c>
      <c r="AE5" s="78" t="s">
        <v>255</v>
      </c>
    </row>
    <row r="6" spans="1:36">
      <c r="A6" s="153">
        <v>1</v>
      </c>
      <c r="B6" s="153">
        <v>2</v>
      </c>
      <c r="C6" s="153">
        <v>3</v>
      </c>
      <c r="D6" s="153">
        <v>4</v>
      </c>
      <c r="E6" s="153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153">
        <v>11</v>
      </c>
      <c r="L6" s="153">
        <v>12</v>
      </c>
      <c r="M6" s="153">
        <v>13</v>
      </c>
      <c r="N6" s="153">
        <v>14</v>
      </c>
      <c r="O6" s="153">
        <v>15</v>
      </c>
      <c r="P6" s="153">
        <v>16</v>
      </c>
      <c r="Q6" s="153">
        <v>17</v>
      </c>
      <c r="R6" s="153">
        <v>18</v>
      </c>
      <c r="S6" s="153">
        <v>19</v>
      </c>
      <c r="T6" s="153">
        <v>20</v>
      </c>
      <c r="U6" s="153">
        <v>21</v>
      </c>
      <c r="V6" s="153">
        <v>22</v>
      </c>
      <c r="W6" s="153">
        <v>23</v>
      </c>
      <c r="X6" s="153">
        <v>24</v>
      </c>
      <c r="Y6" s="153">
        <v>25</v>
      </c>
      <c r="Z6" s="153">
        <v>26</v>
      </c>
      <c r="AA6" s="153">
        <v>27</v>
      </c>
      <c r="AB6" s="153">
        <v>28</v>
      </c>
      <c r="AC6" s="153">
        <v>29</v>
      </c>
      <c r="AD6" s="153">
        <v>30</v>
      </c>
      <c r="AE6" s="153">
        <v>31</v>
      </c>
    </row>
    <row r="7" spans="1:36" ht="24" customHeight="1">
      <c r="A7" s="147">
        <v>1</v>
      </c>
      <c r="B7" s="147">
        <v>1</v>
      </c>
      <c r="C7" s="244">
        <v>44575</v>
      </c>
      <c r="D7" s="162" t="s">
        <v>341</v>
      </c>
      <c r="E7" s="79"/>
      <c r="F7" s="147" t="s">
        <v>256</v>
      </c>
      <c r="G7" s="79"/>
      <c r="H7" s="79"/>
      <c r="I7" s="79"/>
      <c r="J7" s="157"/>
      <c r="K7" s="147" t="s">
        <v>256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 t="s">
        <v>256</v>
      </c>
      <c r="AB7" s="79"/>
      <c r="AC7" s="79"/>
      <c r="AD7" s="185" t="s">
        <v>340</v>
      </c>
      <c r="AE7" s="157"/>
      <c r="AI7" s="146"/>
      <c r="AJ7" s="146"/>
    </row>
    <row r="8" spans="1:36" ht="24" customHeight="1">
      <c r="A8" s="147">
        <v>2</v>
      </c>
      <c r="B8" s="147">
        <v>2</v>
      </c>
      <c r="C8" s="244">
        <v>44585</v>
      </c>
      <c r="D8" s="196">
        <v>0.34375</v>
      </c>
      <c r="E8" s="79"/>
      <c r="F8" s="147" t="s">
        <v>256</v>
      </c>
      <c r="G8" s="186"/>
      <c r="H8" s="186"/>
      <c r="I8" s="186"/>
      <c r="J8" s="157"/>
      <c r="K8" s="147" t="s">
        <v>256</v>
      </c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79"/>
      <c r="X8" s="186"/>
      <c r="Y8" s="186"/>
      <c r="Z8" s="186"/>
      <c r="AA8" s="79" t="s">
        <v>256</v>
      </c>
      <c r="AB8" s="186"/>
      <c r="AC8" s="186"/>
      <c r="AD8" s="185" t="s">
        <v>340</v>
      </c>
      <c r="AE8" s="157"/>
      <c r="AI8" s="146"/>
      <c r="AJ8" s="146"/>
    </row>
    <row r="9" spans="1:36" ht="24" customHeight="1">
      <c r="A9" s="147">
        <v>3</v>
      </c>
      <c r="B9" s="147">
        <v>3</v>
      </c>
      <c r="C9" s="244">
        <v>44616</v>
      </c>
      <c r="D9" s="196">
        <v>0.34722222222222227</v>
      </c>
      <c r="E9" s="79"/>
      <c r="F9" s="147" t="s">
        <v>256</v>
      </c>
      <c r="G9" s="186"/>
      <c r="H9" s="186"/>
      <c r="I9" s="186"/>
      <c r="J9" s="157"/>
      <c r="K9" s="147" t="s">
        <v>256</v>
      </c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79"/>
      <c r="X9" s="186"/>
      <c r="Y9" s="186"/>
      <c r="Z9" s="186"/>
      <c r="AA9" s="79" t="s">
        <v>256</v>
      </c>
      <c r="AB9" s="186"/>
      <c r="AC9" s="186"/>
      <c r="AD9" s="185" t="s">
        <v>340</v>
      </c>
      <c r="AE9" s="157"/>
      <c r="AI9" s="146"/>
      <c r="AJ9" s="146"/>
    </row>
    <row r="10" spans="1:36" ht="24" customHeight="1">
      <c r="A10" s="147">
        <v>4</v>
      </c>
      <c r="B10" s="147">
        <v>4</v>
      </c>
      <c r="C10" s="244">
        <v>44630</v>
      </c>
      <c r="D10" s="196">
        <v>0.43402777777777773</v>
      </c>
      <c r="E10" s="79"/>
      <c r="F10" s="147" t="s">
        <v>256</v>
      </c>
      <c r="G10" s="186"/>
      <c r="H10" s="186"/>
      <c r="I10" s="186"/>
      <c r="J10" s="157"/>
      <c r="K10" s="147" t="s">
        <v>256</v>
      </c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79"/>
      <c r="X10" s="186"/>
      <c r="Y10" s="186"/>
      <c r="Z10" s="186"/>
      <c r="AA10" s="79" t="s">
        <v>256</v>
      </c>
      <c r="AB10" s="186"/>
      <c r="AC10" s="186"/>
      <c r="AD10" s="185" t="s">
        <v>340</v>
      </c>
      <c r="AE10" s="157"/>
      <c r="AI10" s="146"/>
      <c r="AJ10" s="146"/>
    </row>
    <row r="11" spans="1:36" ht="24" customHeight="1">
      <c r="A11" s="147">
        <v>5</v>
      </c>
      <c r="B11" s="147">
        <v>5</v>
      </c>
      <c r="C11" s="244">
        <v>44648</v>
      </c>
      <c r="D11" s="196">
        <v>0.34722222222222227</v>
      </c>
      <c r="E11" s="79"/>
      <c r="F11" s="147" t="s">
        <v>256</v>
      </c>
      <c r="G11" s="186"/>
      <c r="H11" s="186"/>
      <c r="I11" s="186"/>
      <c r="J11" s="157"/>
      <c r="K11" s="147" t="s">
        <v>256</v>
      </c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79"/>
      <c r="X11" s="186"/>
      <c r="Y11" s="186"/>
      <c r="Z11" s="186"/>
      <c r="AA11" s="79" t="s">
        <v>256</v>
      </c>
      <c r="AB11" s="186"/>
      <c r="AC11" s="186"/>
      <c r="AD11" s="185" t="s">
        <v>340</v>
      </c>
      <c r="AE11" s="157"/>
      <c r="AI11" s="146"/>
      <c r="AJ11" s="146"/>
    </row>
    <row r="12" spans="1:36" ht="24" customHeight="1">
      <c r="A12" s="147">
        <v>6</v>
      </c>
      <c r="B12" s="147">
        <v>6</v>
      </c>
      <c r="C12" s="244">
        <v>44669</v>
      </c>
      <c r="D12" s="196">
        <v>0.36805555555555558</v>
      </c>
      <c r="E12" s="79"/>
      <c r="F12" s="147" t="s">
        <v>256</v>
      </c>
      <c r="G12" s="186"/>
      <c r="H12" s="186"/>
      <c r="I12" s="186"/>
      <c r="J12" s="157"/>
      <c r="K12" s="147" t="s">
        <v>256</v>
      </c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79"/>
      <c r="X12" s="186"/>
      <c r="Y12" s="186"/>
      <c r="Z12" s="186"/>
      <c r="AA12" s="79" t="s">
        <v>256</v>
      </c>
      <c r="AB12" s="186"/>
      <c r="AC12" s="186"/>
      <c r="AD12" s="185" t="s">
        <v>340</v>
      </c>
      <c r="AE12" s="157"/>
      <c r="AI12" s="146"/>
      <c r="AJ12" s="146"/>
    </row>
    <row r="13" spans="1:36" ht="24" customHeight="1">
      <c r="A13" s="147">
        <v>7</v>
      </c>
      <c r="B13" s="147">
        <v>7</v>
      </c>
      <c r="C13" s="244">
        <v>44679</v>
      </c>
      <c r="D13" s="162" t="s">
        <v>342</v>
      </c>
      <c r="E13" s="79"/>
      <c r="F13" s="147" t="s">
        <v>256</v>
      </c>
      <c r="G13" s="186"/>
      <c r="H13" s="186"/>
      <c r="I13" s="186"/>
      <c r="J13" s="157"/>
      <c r="K13" s="147" t="s">
        <v>256</v>
      </c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79"/>
      <c r="X13" s="186"/>
      <c r="Y13" s="186"/>
      <c r="Z13" s="186"/>
      <c r="AA13" s="79" t="s">
        <v>256</v>
      </c>
      <c r="AB13" s="186"/>
      <c r="AC13" s="186"/>
      <c r="AD13" s="185" t="s">
        <v>340</v>
      </c>
      <c r="AE13" s="157"/>
      <c r="AI13" s="146"/>
      <c r="AJ13" s="146"/>
    </row>
    <row r="14" spans="1:36" ht="24" customHeight="1">
      <c r="A14" s="147">
        <v>8</v>
      </c>
      <c r="B14" s="147">
        <v>8</v>
      </c>
      <c r="C14" s="244">
        <v>44697</v>
      </c>
      <c r="D14" s="196">
        <v>0.50694444444444442</v>
      </c>
      <c r="E14" s="79"/>
      <c r="F14" s="147" t="s">
        <v>256</v>
      </c>
      <c r="G14" s="186"/>
      <c r="H14" s="186"/>
      <c r="I14" s="186"/>
      <c r="J14" s="157"/>
      <c r="K14" s="147" t="s">
        <v>256</v>
      </c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79"/>
      <c r="X14" s="186"/>
      <c r="Y14" s="186"/>
      <c r="Z14" s="186"/>
      <c r="AA14" s="79" t="s">
        <v>256</v>
      </c>
      <c r="AB14" s="186"/>
      <c r="AC14" s="186"/>
      <c r="AD14" s="185" t="s">
        <v>340</v>
      </c>
      <c r="AE14" s="157"/>
      <c r="AI14" s="146"/>
      <c r="AJ14" s="146"/>
    </row>
    <row r="15" spans="1:36" ht="24" customHeight="1">
      <c r="A15" s="147">
        <v>9</v>
      </c>
      <c r="B15" s="147">
        <v>9</v>
      </c>
      <c r="C15" s="244">
        <v>44707</v>
      </c>
      <c r="D15" s="196">
        <v>0.4236111111111111</v>
      </c>
      <c r="E15" s="79"/>
      <c r="F15" s="147" t="s">
        <v>256</v>
      </c>
      <c r="G15" s="186"/>
      <c r="H15" s="186"/>
      <c r="I15" s="186"/>
      <c r="J15" s="157"/>
      <c r="K15" s="147" t="s">
        <v>256</v>
      </c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79"/>
      <c r="X15" s="186"/>
      <c r="Y15" s="186"/>
      <c r="Z15" s="186"/>
      <c r="AA15" s="79" t="s">
        <v>256</v>
      </c>
      <c r="AB15" s="186"/>
      <c r="AC15" s="186"/>
      <c r="AD15" s="185" t="s">
        <v>340</v>
      </c>
      <c r="AE15" s="157"/>
      <c r="AI15" s="146"/>
      <c r="AJ15" s="146"/>
    </row>
    <row r="16" spans="1:36" ht="24" customHeight="1">
      <c r="A16" s="147">
        <v>10</v>
      </c>
      <c r="B16" s="147">
        <v>10</v>
      </c>
      <c r="C16" s="244">
        <v>44718</v>
      </c>
      <c r="D16" s="162" t="s">
        <v>343</v>
      </c>
      <c r="E16" s="79"/>
      <c r="F16" s="147" t="s">
        <v>256</v>
      </c>
      <c r="G16" s="186"/>
      <c r="H16" s="186"/>
      <c r="I16" s="186"/>
      <c r="J16" s="157"/>
      <c r="K16" s="147" t="s">
        <v>256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79"/>
      <c r="X16" s="186"/>
      <c r="Y16" s="186"/>
      <c r="Z16" s="186"/>
      <c r="AA16" s="79" t="s">
        <v>256</v>
      </c>
      <c r="AB16" s="186"/>
      <c r="AC16" s="186"/>
      <c r="AD16" s="185" t="s">
        <v>340</v>
      </c>
      <c r="AE16" s="157"/>
      <c r="AI16" s="146"/>
      <c r="AJ16" s="146"/>
    </row>
    <row r="17" spans="1:36" ht="24" customHeight="1">
      <c r="A17" s="147">
        <v>11</v>
      </c>
      <c r="B17" s="147">
        <v>11</v>
      </c>
      <c r="C17" s="244">
        <v>44728</v>
      </c>
      <c r="D17" s="196">
        <v>0.47569444444444442</v>
      </c>
      <c r="E17" s="79"/>
      <c r="F17" s="147" t="s">
        <v>256</v>
      </c>
      <c r="G17" s="173"/>
      <c r="H17" s="173"/>
      <c r="I17" s="173"/>
      <c r="J17" s="157"/>
      <c r="K17" s="147" t="s">
        <v>256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79"/>
      <c r="X17" s="173"/>
      <c r="Y17" s="173"/>
      <c r="Z17" s="173"/>
      <c r="AA17" s="79" t="s">
        <v>256</v>
      </c>
      <c r="AB17" s="173"/>
      <c r="AC17" s="173"/>
      <c r="AD17" s="185" t="s">
        <v>340</v>
      </c>
      <c r="AE17" s="153"/>
      <c r="AI17" s="146"/>
      <c r="AJ17" s="146"/>
    </row>
    <row r="18" spans="1:36" ht="24" customHeight="1">
      <c r="A18" s="147">
        <v>12</v>
      </c>
      <c r="B18" s="147">
        <v>12</v>
      </c>
      <c r="C18" s="244">
        <v>44734</v>
      </c>
      <c r="D18" s="196">
        <v>0.41666666666666669</v>
      </c>
      <c r="E18" s="79"/>
      <c r="F18" s="147" t="s">
        <v>256</v>
      </c>
      <c r="G18" s="217"/>
      <c r="H18" s="217"/>
      <c r="I18" s="217"/>
      <c r="J18" s="157"/>
      <c r="K18" s="147" t="s">
        <v>256</v>
      </c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79"/>
      <c r="X18" s="217"/>
      <c r="Y18" s="217"/>
      <c r="Z18" s="217"/>
      <c r="AA18" s="79" t="s">
        <v>256</v>
      </c>
      <c r="AB18" s="217"/>
      <c r="AC18" s="217"/>
      <c r="AD18" s="185" t="s">
        <v>340</v>
      </c>
      <c r="AE18" s="217"/>
      <c r="AI18" s="146"/>
      <c r="AJ18" s="146"/>
    </row>
    <row r="19" spans="1:36" ht="24" customHeight="1">
      <c r="A19" s="147">
        <v>13</v>
      </c>
      <c r="B19" s="147">
        <v>13</v>
      </c>
      <c r="C19" s="244">
        <v>44742</v>
      </c>
      <c r="D19" s="196">
        <v>0.4375</v>
      </c>
      <c r="E19" s="79"/>
      <c r="F19" s="147" t="s">
        <v>256</v>
      </c>
      <c r="G19" s="217"/>
      <c r="H19" s="217"/>
      <c r="I19" s="217"/>
      <c r="J19" s="157"/>
      <c r="K19" s="147" t="s">
        <v>256</v>
      </c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79"/>
      <c r="X19" s="217"/>
      <c r="Y19" s="217"/>
      <c r="Z19" s="217"/>
      <c r="AA19" s="79" t="s">
        <v>256</v>
      </c>
      <c r="AB19" s="217"/>
      <c r="AC19" s="217"/>
      <c r="AD19" s="185" t="s">
        <v>340</v>
      </c>
      <c r="AE19" s="217"/>
      <c r="AI19" s="146"/>
      <c r="AJ19" s="146"/>
    </row>
    <row r="20" spans="1:36" ht="24" customHeight="1">
      <c r="A20" s="147">
        <v>14</v>
      </c>
      <c r="B20" s="147">
        <v>14</v>
      </c>
      <c r="C20" s="244">
        <v>44749</v>
      </c>
      <c r="D20" s="196">
        <v>0.43402777777777773</v>
      </c>
      <c r="E20" s="79"/>
      <c r="F20" s="147" t="s">
        <v>256</v>
      </c>
      <c r="G20" s="217"/>
      <c r="H20" s="217"/>
      <c r="I20" s="217"/>
      <c r="J20" s="157"/>
      <c r="K20" s="147" t="s">
        <v>256</v>
      </c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79"/>
      <c r="X20" s="217"/>
      <c r="Y20" s="217"/>
      <c r="Z20" s="217"/>
      <c r="AA20" s="79" t="s">
        <v>256</v>
      </c>
      <c r="AB20" s="217"/>
      <c r="AC20" s="217"/>
      <c r="AD20" s="185" t="s">
        <v>340</v>
      </c>
      <c r="AE20" s="217"/>
      <c r="AI20" s="146"/>
      <c r="AJ20" s="146"/>
    </row>
    <row r="21" spans="1:36" ht="24" customHeight="1">
      <c r="A21" s="147">
        <v>15</v>
      </c>
      <c r="B21" s="147">
        <v>15</v>
      </c>
      <c r="C21" s="244">
        <v>44753</v>
      </c>
      <c r="D21" s="196">
        <v>0.55902777777777779</v>
      </c>
      <c r="E21" s="79"/>
      <c r="F21" s="147" t="s">
        <v>256</v>
      </c>
      <c r="G21" s="217"/>
      <c r="H21" s="217"/>
      <c r="I21" s="217"/>
      <c r="J21" s="157"/>
      <c r="K21" s="147" t="s">
        <v>256</v>
      </c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79"/>
      <c r="X21" s="217"/>
      <c r="Y21" s="217"/>
      <c r="Z21" s="217"/>
      <c r="AA21" s="79" t="s">
        <v>256</v>
      </c>
      <c r="AB21" s="217"/>
      <c r="AC21" s="217"/>
      <c r="AD21" s="185" t="s">
        <v>340</v>
      </c>
      <c r="AE21" s="217"/>
      <c r="AI21" s="146"/>
      <c r="AJ21" s="146"/>
    </row>
    <row r="22" spans="1:36" ht="24" customHeight="1">
      <c r="A22" s="147">
        <v>16</v>
      </c>
      <c r="B22" s="147">
        <v>16</v>
      </c>
      <c r="C22" s="244">
        <v>44764</v>
      </c>
      <c r="D22" s="162" t="s">
        <v>345</v>
      </c>
      <c r="E22" s="79"/>
      <c r="F22" s="147" t="s">
        <v>256</v>
      </c>
      <c r="G22" s="217"/>
      <c r="H22" s="217"/>
      <c r="I22" s="217"/>
      <c r="J22" s="157"/>
      <c r="K22" s="147" t="s">
        <v>256</v>
      </c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79"/>
      <c r="X22" s="217"/>
      <c r="Y22" s="217"/>
      <c r="Z22" s="217"/>
      <c r="AA22" s="79" t="s">
        <v>256</v>
      </c>
      <c r="AB22" s="217"/>
      <c r="AC22" s="217"/>
      <c r="AD22" s="185" t="s">
        <v>340</v>
      </c>
      <c r="AE22" s="217"/>
      <c r="AI22" s="146"/>
      <c r="AJ22" s="146"/>
    </row>
    <row r="23" spans="1:36" ht="24" customHeight="1">
      <c r="A23" s="147">
        <v>17</v>
      </c>
      <c r="B23" s="147">
        <v>17</v>
      </c>
      <c r="C23" s="244">
        <v>44770</v>
      </c>
      <c r="D23" s="162" t="s">
        <v>346</v>
      </c>
      <c r="E23" s="79"/>
      <c r="F23" s="147" t="s">
        <v>256</v>
      </c>
      <c r="G23" s="217"/>
      <c r="H23" s="217"/>
      <c r="I23" s="217"/>
      <c r="J23" s="157"/>
      <c r="K23" s="147" t="s">
        <v>256</v>
      </c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79"/>
      <c r="X23" s="217"/>
      <c r="Y23" s="217"/>
      <c r="Z23" s="217"/>
      <c r="AA23" s="79" t="s">
        <v>256</v>
      </c>
      <c r="AB23" s="217"/>
      <c r="AC23" s="217"/>
      <c r="AD23" s="185" t="s">
        <v>340</v>
      </c>
      <c r="AE23" s="217"/>
      <c r="AI23" s="146"/>
      <c r="AJ23" s="146"/>
    </row>
    <row r="24" spans="1:36" ht="24" customHeight="1">
      <c r="A24" s="147">
        <v>18</v>
      </c>
      <c r="B24" s="147">
        <v>18</v>
      </c>
      <c r="C24" s="244">
        <v>44781</v>
      </c>
      <c r="D24" s="162" t="s">
        <v>344</v>
      </c>
      <c r="E24" s="79"/>
      <c r="F24" s="147" t="s">
        <v>256</v>
      </c>
      <c r="G24" s="217"/>
      <c r="H24" s="217"/>
      <c r="I24" s="217"/>
      <c r="J24" s="157"/>
      <c r="K24" s="147" t="s">
        <v>256</v>
      </c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79"/>
      <c r="X24" s="217"/>
      <c r="Y24" s="217"/>
      <c r="Z24" s="217"/>
      <c r="AA24" s="79" t="s">
        <v>256</v>
      </c>
      <c r="AB24" s="217"/>
      <c r="AC24" s="217"/>
      <c r="AD24" s="185" t="s">
        <v>340</v>
      </c>
      <c r="AE24" s="217"/>
      <c r="AI24" s="146"/>
      <c r="AJ24" s="146"/>
    </row>
    <row r="25" spans="1:36" ht="24" customHeight="1">
      <c r="A25" s="147">
        <v>19</v>
      </c>
      <c r="B25" s="147">
        <v>19</v>
      </c>
      <c r="C25" s="244">
        <v>44785</v>
      </c>
      <c r="D25" s="196">
        <v>0.43402777777777773</v>
      </c>
      <c r="E25" s="79"/>
      <c r="F25" s="147" t="s">
        <v>256</v>
      </c>
      <c r="G25" s="217"/>
      <c r="H25" s="217"/>
      <c r="I25" s="217"/>
      <c r="J25" s="157"/>
      <c r="K25" s="147" t="s">
        <v>256</v>
      </c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79"/>
      <c r="X25" s="217"/>
      <c r="Y25" s="217"/>
      <c r="Z25" s="217"/>
      <c r="AA25" s="79" t="s">
        <v>256</v>
      </c>
      <c r="AB25" s="217"/>
      <c r="AC25" s="217"/>
      <c r="AD25" s="185" t="s">
        <v>340</v>
      </c>
      <c r="AE25" s="217"/>
      <c r="AI25" s="146"/>
      <c r="AJ25" s="146"/>
    </row>
    <row r="26" spans="1:36" ht="24" customHeight="1">
      <c r="A26" s="147">
        <v>20</v>
      </c>
      <c r="B26" s="147">
        <v>20</v>
      </c>
      <c r="C26" s="244">
        <v>44791</v>
      </c>
      <c r="D26" s="196">
        <v>0.34722222222222227</v>
      </c>
      <c r="E26" s="79"/>
      <c r="F26" s="147" t="s">
        <v>256</v>
      </c>
      <c r="G26" s="217"/>
      <c r="H26" s="217"/>
      <c r="I26" s="217"/>
      <c r="J26" s="157"/>
      <c r="K26" s="147" t="s">
        <v>256</v>
      </c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79"/>
      <c r="X26" s="217"/>
      <c r="Y26" s="217"/>
      <c r="Z26" s="217"/>
      <c r="AA26" s="79" t="s">
        <v>256</v>
      </c>
      <c r="AB26" s="217"/>
      <c r="AC26" s="217"/>
      <c r="AD26" s="185" t="s">
        <v>340</v>
      </c>
      <c r="AE26" s="217"/>
      <c r="AI26" s="146"/>
      <c r="AJ26" s="146"/>
    </row>
    <row r="27" spans="1:36" ht="24" customHeight="1">
      <c r="A27" s="147">
        <v>21</v>
      </c>
      <c r="B27" s="147">
        <v>21</v>
      </c>
      <c r="C27" s="243">
        <v>44796</v>
      </c>
      <c r="D27" s="196">
        <v>0.36805555555555558</v>
      </c>
      <c r="E27" s="79"/>
      <c r="F27" s="147" t="s">
        <v>256</v>
      </c>
      <c r="G27" s="186"/>
      <c r="H27" s="186"/>
      <c r="I27" s="186"/>
      <c r="J27" s="157"/>
      <c r="K27" s="147" t="s">
        <v>256</v>
      </c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79"/>
      <c r="X27" s="186"/>
      <c r="Y27" s="186"/>
      <c r="Z27" s="186"/>
      <c r="AA27" s="79" t="s">
        <v>256</v>
      </c>
      <c r="AB27" s="186"/>
      <c r="AC27" s="186"/>
      <c r="AD27" s="185" t="s">
        <v>340</v>
      </c>
      <c r="AE27" s="157"/>
      <c r="AI27" s="146"/>
      <c r="AJ27" s="146"/>
    </row>
    <row r="28" spans="1:36" ht="24" customHeight="1">
      <c r="A28" s="147">
        <v>22</v>
      </c>
      <c r="B28" s="147">
        <v>22</v>
      </c>
      <c r="C28" s="243">
        <v>44798</v>
      </c>
      <c r="D28" s="162" t="s">
        <v>342</v>
      </c>
      <c r="E28" s="79"/>
      <c r="F28" s="147" t="s">
        <v>256</v>
      </c>
      <c r="G28" s="186"/>
      <c r="H28" s="186"/>
      <c r="I28" s="186"/>
      <c r="J28" s="157"/>
      <c r="K28" s="147" t="s">
        <v>256</v>
      </c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79"/>
      <c r="X28" s="186"/>
      <c r="Y28" s="186"/>
      <c r="Z28" s="186"/>
      <c r="AA28" s="79" t="s">
        <v>256</v>
      </c>
      <c r="AB28" s="186"/>
      <c r="AC28" s="186"/>
      <c r="AD28" s="185" t="s">
        <v>340</v>
      </c>
      <c r="AE28" s="157"/>
      <c r="AI28" s="146"/>
      <c r="AJ28" s="146"/>
    </row>
    <row r="29" spans="1:36" ht="24" customHeight="1">
      <c r="A29" s="147">
        <v>23</v>
      </c>
      <c r="B29" s="147">
        <v>23</v>
      </c>
      <c r="C29" s="243">
        <v>44802</v>
      </c>
      <c r="D29" s="196">
        <v>0.50694444444444442</v>
      </c>
      <c r="E29" s="79"/>
      <c r="F29" s="147" t="s">
        <v>256</v>
      </c>
      <c r="G29" s="186"/>
      <c r="H29" s="186"/>
      <c r="I29" s="186"/>
      <c r="J29" s="157"/>
      <c r="K29" s="147" t="s">
        <v>256</v>
      </c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79"/>
      <c r="X29" s="186"/>
      <c r="Y29" s="186"/>
      <c r="Z29" s="186"/>
      <c r="AA29" s="79" t="s">
        <v>256</v>
      </c>
      <c r="AB29" s="186"/>
      <c r="AC29" s="186"/>
      <c r="AD29" s="185" t="s">
        <v>340</v>
      </c>
      <c r="AE29" s="157"/>
      <c r="AI29" s="146"/>
      <c r="AJ29" s="146"/>
    </row>
    <row r="30" spans="1:36" ht="24" customHeight="1">
      <c r="A30" s="147">
        <v>24</v>
      </c>
      <c r="B30" s="147">
        <v>24</v>
      </c>
      <c r="C30" s="243">
        <v>44803</v>
      </c>
      <c r="D30" s="196">
        <v>0.4236111111111111</v>
      </c>
      <c r="E30" s="79"/>
      <c r="F30" s="147" t="s">
        <v>256</v>
      </c>
      <c r="G30" s="186"/>
      <c r="H30" s="186"/>
      <c r="I30" s="186"/>
      <c r="J30" s="157"/>
      <c r="K30" s="147" t="s">
        <v>256</v>
      </c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79"/>
      <c r="X30" s="186"/>
      <c r="Y30" s="186"/>
      <c r="Z30" s="186"/>
      <c r="AA30" s="79" t="s">
        <v>256</v>
      </c>
      <c r="AB30" s="186"/>
      <c r="AC30" s="186"/>
      <c r="AD30" s="185" t="s">
        <v>340</v>
      </c>
      <c r="AE30" s="157"/>
      <c r="AI30" s="146"/>
      <c r="AJ30" s="146"/>
    </row>
    <row r="31" spans="1:36" ht="24" customHeight="1">
      <c r="A31" s="147">
        <v>25</v>
      </c>
      <c r="B31" s="147">
        <v>25</v>
      </c>
      <c r="C31" s="244">
        <v>44806</v>
      </c>
      <c r="D31" s="196">
        <v>0.43402777777777773</v>
      </c>
      <c r="E31" s="79"/>
      <c r="F31" s="147" t="s">
        <v>256</v>
      </c>
      <c r="G31" s="241"/>
      <c r="H31" s="241"/>
      <c r="I31" s="241"/>
      <c r="J31" s="157"/>
      <c r="K31" s="147" t="s">
        <v>256</v>
      </c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79"/>
      <c r="X31" s="241"/>
      <c r="Y31" s="241"/>
      <c r="Z31" s="241"/>
      <c r="AA31" s="79" t="s">
        <v>256</v>
      </c>
      <c r="AB31" s="241"/>
      <c r="AC31" s="241"/>
      <c r="AD31" s="185" t="s">
        <v>340</v>
      </c>
      <c r="AE31" s="241"/>
      <c r="AI31" s="146"/>
      <c r="AJ31" s="146"/>
    </row>
    <row r="32" spans="1:36" ht="24" customHeight="1">
      <c r="A32" s="147">
        <v>26</v>
      </c>
      <c r="B32" s="147">
        <v>26</v>
      </c>
      <c r="C32" s="244">
        <v>44599</v>
      </c>
      <c r="D32" s="196">
        <v>0.34722222222222227</v>
      </c>
      <c r="E32" s="79"/>
      <c r="F32" s="147" t="s">
        <v>256</v>
      </c>
      <c r="G32" s="241"/>
      <c r="H32" s="241"/>
      <c r="I32" s="241"/>
      <c r="J32" s="157"/>
      <c r="K32" s="147" t="s">
        <v>256</v>
      </c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79"/>
      <c r="X32" s="241"/>
      <c r="Y32" s="241"/>
      <c r="Z32" s="241"/>
      <c r="AA32" s="79" t="s">
        <v>256</v>
      </c>
      <c r="AB32" s="241"/>
      <c r="AC32" s="241"/>
      <c r="AD32" s="185" t="s">
        <v>340</v>
      </c>
      <c r="AE32" s="241"/>
      <c r="AI32" s="146"/>
      <c r="AJ32" s="146"/>
    </row>
    <row r="33" spans="1:36" ht="24" customHeight="1">
      <c r="A33" s="147">
        <v>27</v>
      </c>
      <c r="B33" s="147">
        <v>27</v>
      </c>
      <c r="C33" s="243">
        <v>44811</v>
      </c>
      <c r="D33" s="196">
        <v>0.36805555555555558</v>
      </c>
      <c r="E33" s="79"/>
      <c r="F33" s="147" t="s">
        <v>256</v>
      </c>
      <c r="G33" s="186"/>
      <c r="H33" s="186"/>
      <c r="I33" s="186"/>
      <c r="J33" s="157"/>
      <c r="K33" s="147" t="s">
        <v>256</v>
      </c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79"/>
      <c r="X33" s="186"/>
      <c r="Y33" s="186"/>
      <c r="Z33" s="186"/>
      <c r="AA33" s="79" t="s">
        <v>256</v>
      </c>
      <c r="AB33" s="186"/>
      <c r="AC33" s="186"/>
      <c r="AD33" s="185" t="s">
        <v>340</v>
      </c>
      <c r="AE33" s="157"/>
      <c r="AI33" s="146"/>
      <c r="AJ33" s="146"/>
    </row>
    <row r="34" spans="1:36" ht="24" customHeight="1">
      <c r="A34" s="147">
        <v>28</v>
      </c>
      <c r="B34" s="147">
        <v>28</v>
      </c>
      <c r="C34" s="243">
        <v>44813</v>
      </c>
      <c r="D34" s="162" t="s">
        <v>342</v>
      </c>
      <c r="E34" s="79"/>
      <c r="F34" s="147" t="s">
        <v>256</v>
      </c>
      <c r="G34" s="186"/>
      <c r="H34" s="186"/>
      <c r="I34" s="186"/>
      <c r="J34" s="157"/>
      <c r="K34" s="147" t="s">
        <v>256</v>
      </c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79"/>
      <c r="X34" s="186"/>
      <c r="Y34" s="186"/>
      <c r="Z34" s="186"/>
      <c r="AA34" s="79" t="s">
        <v>256</v>
      </c>
      <c r="AB34" s="186"/>
      <c r="AC34" s="186"/>
      <c r="AD34" s="185" t="s">
        <v>340</v>
      </c>
      <c r="AE34" s="157"/>
      <c r="AI34" s="146"/>
      <c r="AJ34" s="146"/>
    </row>
    <row r="35" spans="1:36" ht="24" customHeight="1">
      <c r="A35" s="147">
        <v>29</v>
      </c>
      <c r="B35" s="147">
        <v>29</v>
      </c>
      <c r="C35" s="243">
        <v>44816</v>
      </c>
      <c r="D35" s="196">
        <v>0.50694444444444442</v>
      </c>
      <c r="E35" s="79"/>
      <c r="F35" s="147" t="s">
        <v>256</v>
      </c>
      <c r="G35" s="186"/>
      <c r="H35" s="186"/>
      <c r="I35" s="186"/>
      <c r="J35" s="157"/>
      <c r="K35" s="147" t="s">
        <v>256</v>
      </c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79"/>
      <c r="X35" s="186"/>
      <c r="Y35" s="186"/>
      <c r="Z35" s="186"/>
      <c r="AA35" s="79" t="s">
        <v>256</v>
      </c>
      <c r="AB35" s="186"/>
      <c r="AC35" s="186"/>
      <c r="AD35" s="185" t="s">
        <v>340</v>
      </c>
      <c r="AE35" s="157"/>
      <c r="AI35" s="146"/>
      <c r="AJ35" s="146"/>
    </row>
    <row r="36" spans="1:36" ht="24" customHeight="1">
      <c r="A36" s="147">
        <v>30</v>
      </c>
      <c r="B36" s="147">
        <v>30</v>
      </c>
      <c r="C36" s="243">
        <v>44823</v>
      </c>
      <c r="D36" s="196">
        <v>0.4236111111111111</v>
      </c>
      <c r="E36" s="79"/>
      <c r="F36" s="147" t="s">
        <v>256</v>
      </c>
      <c r="G36" s="186"/>
      <c r="H36" s="186"/>
      <c r="I36" s="186"/>
      <c r="J36" s="157"/>
      <c r="K36" s="147" t="s">
        <v>256</v>
      </c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79"/>
      <c r="X36" s="186"/>
      <c r="Y36" s="186"/>
      <c r="Z36" s="186"/>
      <c r="AA36" s="79" t="s">
        <v>256</v>
      </c>
      <c r="AB36" s="186"/>
      <c r="AC36" s="186"/>
      <c r="AD36" s="185" t="s">
        <v>340</v>
      </c>
      <c r="AE36" s="157"/>
      <c r="AI36" s="146"/>
      <c r="AJ36" s="146"/>
    </row>
    <row r="37" spans="1:36" ht="24" customHeight="1">
      <c r="A37" s="147">
        <v>31</v>
      </c>
      <c r="B37" s="147">
        <v>31</v>
      </c>
      <c r="C37" s="244">
        <v>44827</v>
      </c>
      <c r="D37" s="196">
        <v>0.43402777777777773</v>
      </c>
      <c r="E37" s="79"/>
      <c r="F37" s="147" t="s">
        <v>256</v>
      </c>
      <c r="G37" s="241"/>
      <c r="H37" s="241"/>
      <c r="I37" s="241"/>
      <c r="J37" s="157"/>
      <c r="K37" s="147" t="s">
        <v>256</v>
      </c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79"/>
      <c r="X37" s="241"/>
      <c r="Y37" s="241"/>
      <c r="Z37" s="241"/>
      <c r="AA37" s="79" t="s">
        <v>256</v>
      </c>
      <c r="AB37" s="241"/>
      <c r="AC37" s="241"/>
      <c r="AD37" s="185" t="s">
        <v>340</v>
      </c>
      <c r="AE37" s="241"/>
      <c r="AI37" s="146"/>
      <c r="AJ37" s="146"/>
    </row>
    <row r="38" spans="1:36" ht="24" customHeight="1">
      <c r="A38" s="147">
        <v>32</v>
      </c>
      <c r="B38" s="147">
        <v>32</v>
      </c>
      <c r="C38" s="244">
        <v>44830</v>
      </c>
      <c r="D38" s="196">
        <v>0.34722222222222227</v>
      </c>
      <c r="E38" s="79"/>
      <c r="F38" s="147" t="s">
        <v>256</v>
      </c>
      <c r="G38" s="241"/>
      <c r="H38" s="241"/>
      <c r="I38" s="241"/>
      <c r="J38" s="157"/>
      <c r="K38" s="147" t="s">
        <v>256</v>
      </c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79"/>
      <c r="X38" s="241"/>
      <c r="Y38" s="241"/>
      <c r="Z38" s="241"/>
      <c r="AA38" s="79" t="s">
        <v>256</v>
      </c>
      <c r="AB38" s="241"/>
      <c r="AC38" s="241"/>
      <c r="AD38" s="185" t="s">
        <v>340</v>
      </c>
      <c r="AE38" s="241"/>
      <c r="AI38" s="146"/>
      <c r="AJ38" s="146"/>
    </row>
    <row r="39" spans="1:36" ht="24" customHeight="1">
      <c r="A39" s="147">
        <v>33</v>
      </c>
      <c r="B39" s="147">
        <v>33</v>
      </c>
      <c r="C39" s="243">
        <v>44833</v>
      </c>
      <c r="D39" s="196">
        <v>0.36805555555555558</v>
      </c>
      <c r="E39" s="79"/>
      <c r="F39" s="147" t="s">
        <v>256</v>
      </c>
      <c r="G39" s="186"/>
      <c r="H39" s="186"/>
      <c r="I39" s="186"/>
      <c r="J39" s="157"/>
      <c r="K39" s="147" t="s">
        <v>256</v>
      </c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79"/>
      <c r="X39" s="186"/>
      <c r="Y39" s="186"/>
      <c r="Z39" s="186"/>
      <c r="AA39" s="79" t="s">
        <v>256</v>
      </c>
      <c r="AB39" s="186"/>
      <c r="AC39" s="186"/>
      <c r="AD39" s="185" t="s">
        <v>340</v>
      </c>
      <c r="AE39" s="157"/>
      <c r="AI39" s="146"/>
      <c r="AJ39" s="146"/>
    </row>
    <row r="40" spans="1:36" ht="24" customHeight="1">
      <c r="A40" s="147">
        <v>34</v>
      </c>
      <c r="B40" s="147">
        <v>34</v>
      </c>
      <c r="C40" s="243">
        <v>44837</v>
      </c>
      <c r="D40" s="162" t="s">
        <v>342</v>
      </c>
      <c r="E40" s="79"/>
      <c r="F40" s="147" t="s">
        <v>256</v>
      </c>
      <c r="G40" s="186"/>
      <c r="H40" s="186"/>
      <c r="I40" s="186"/>
      <c r="J40" s="157"/>
      <c r="K40" s="147" t="s">
        <v>256</v>
      </c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79"/>
      <c r="X40" s="186"/>
      <c r="Y40" s="186"/>
      <c r="Z40" s="186"/>
      <c r="AA40" s="79" t="s">
        <v>256</v>
      </c>
      <c r="AB40" s="186"/>
      <c r="AC40" s="186"/>
      <c r="AD40" s="185" t="s">
        <v>340</v>
      </c>
      <c r="AE40" s="157"/>
      <c r="AI40" s="146"/>
      <c r="AJ40" s="146"/>
    </row>
    <row r="41" spans="1:36" ht="24" customHeight="1">
      <c r="A41" s="147">
        <v>35</v>
      </c>
      <c r="B41" s="147">
        <v>35</v>
      </c>
      <c r="C41" s="243">
        <v>44838</v>
      </c>
      <c r="D41" s="196">
        <v>0.50694444444444442</v>
      </c>
      <c r="E41" s="79"/>
      <c r="F41" s="147" t="s">
        <v>256</v>
      </c>
      <c r="G41" s="186"/>
      <c r="H41" s="186"/>
      <c r="I41" s="186"/>
      <c r="J41" s="157"/>
      <c r="K41" s="147" t="s">
        <v>256</v>
      </c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79"/>
      <c r="X41" s="186"/>
      <c r="Y41" s="186"/>
      <c r="Z41" s="186"/>
      <c r="AA41" s="79" t="s">
        <v>256</v>
      </c>
      <c r="AB41" s="186"/>
      <c r="AC41" s="186"/>
      <c r="AD41" s="185" t="s">
        <v>340</v>
      </c>
      <c r="AE41" s="157"/>
      <c r="AI41" s="146"/>
      <c r="AJ41" s="146"/>
    </row>
    <row r="42" spans="1:36" ht="24" customHeight="1">
      <c r="A42" s="147">
        <v>36</v>
      </c>
      <c r="B42" s="147">
        <v>36</v>
      </c>
      <c r="C42" s="243">
        <v>44839</v>
      </c>
      <c r="D42" s="196">
        <v>0.4236111111111111</v>
      </c>
      <c r="E42" s="79"/>
      <c r="F42" s="147" t="s">
        <v>256</v>
      </c>
      <c r="G42" s="186"/>
      <c r="H42" s="186"/>
      <c r="I42" s="186"/>
      <c r="J42" s="157"/>
      <c r="K42" s="147" t="s">
        <v>256</v>
      </c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79"/>
      <c r="X42" s="186"/>
      <c r="Y42" s="186"/>
      <c r="Z42" s="186"/>
      <c r="AA42" s="79" t="s">
        <v>256</v>
      </c>
      <c r="AB42" s="186"/>
      <c r="AC42" s="186"/>
      <c r="AD42" s="185" t="s">
        <v>340</v>
      </c>
      <c r="AE42" s="157"/>
      <c r="AI42" s="146"/>
      <c r="AJ42" s="146"/>
    </row>
    <row r="43" spans="1:36" ht="24" customHeight="1">
      <c r="A43" s="147">
        <v>37</v>
      </c>
      <c r="B43" s="147">
        <v>37</v>
      </c>
      <c r="C43" s="244">
        <v>44844</v>
      </c>
      <c r="D43" s="196">
        <v>0.43402777777777773</v>
      </c>
      <c r="E43" s="79"/>
      <c r="F43" s="147" t="s">
        <v>256</v>
      </c>
      <c r="G43" s="241"/>
      <c r="H43" s="241"/>
      <c r="I43" s="241"/>
      <c r="J43" s="157"/>
      <c r="K43" s="147" t="s">
        <v>256</v>
      </c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79"/>
      <c r="X43" s="241"/>
      <c r="Y43" s="241"/>
      <c r="Z43" s="241"/>
      <c r="AA43" s="79" t="s">
        <v>256</v>
      </c>
      <c r="AB43" s="241"/>
      <c r="AC43" s="241"/>
      <c r="AD43" s="185" t="s">
        <v>340</v>
      </c>
      <c r="AE43" s="241"/>
      <c r="AI43" s="146"/>
      <c r="AJ43" s="146"/>
    </row>
    <row r="44" spans="1:36" ht="24" customHeight="1">
      <c r="A44" s="147">
        <v>38</v>
      </c>
      <c r="B44" s="147">
        <v>38</v>
      </c>
      <c r="C44" s="244">
        <v>44846</v>
      </c>
      <c r="D44" s="196">
        <v>0.34722222222222227</v>
      </c>
      <c r="E44" s="79"/>
      <c r="F44" s="147" t="s">
        <v>256</v>
      </c>
      <c r="G44" s="241"/>
      <c r="H44" s="241"/>
      <c r="I44" s="241"/>
      <c r="J44" s="157"/>
      <c r="K44" s="147" t="s">
        <v>256</v>
      </c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79"/>
      <c r="X44" s="241"/>
      <c r="Y44" s="241"/>
      <c r="Z44" s="241"/>
      <c r="AA44" s="79" t="s">
        <v>256</v>
      </c>
      <c r="AB44" s="241"/>
      <c r="AC44" s="241"/>
      <c r="AD44" s="185" t="s">
        <v>340</v>
      </c>
      <c r="AE44" s="241"/>
      <c r="AI44" s="146"/>
      <c r="AJ44" s="146"/>
    </row>
    <row r="45" spans="1:36" ht="24" customHeight="1">
      <c r="A45" s="147">
        <v>39</v>
      </c>
      <c r="B45" s="147">
        <v>39</v>
      </c>
      <c r="C45" s="243">
        <v>44851</v>
      </c>
      <c r="D45" s="196">
        <v>0.36805555555555558</v>
      </c>
      <c r="E45" s="79"/>
      <c r="F45" s="147" t="s">
        <v>256</v>
      </c>
      <c r="G45" s="186"/>
      <c r="H45" s="186"/>
      <c r="I45" s="186"/>
      <c r="J45" s="157"/>
      <c r="K45" s="147" t="s">
        <v>256</v>
      </c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79"/>
      <c r="X45" s="186"/>
      <c r="Y45" s="186"/>
      <c r="Z45" s="186"/>
      <c r="AA45" s="79" t="s">
        <v>256</v>
      </c>
      <c r="AB45" s="186"/>
      <c r="AC45" s="186"/>
      <c r="AD45" s="185" t="s">
        <v>340</v>
      </c>
      <c r="AE45" s="157"/>
      <c r="AI45" s="146"/>
      <c r="AJ45" s="146"/>
    </row>
    <row r="46" spans="1:36" ht="24" customHeight="1">
      <c r="A46" s="147">
        <v>40</v>
      </c>
      <c r="B46" s="147">
        <v>40</v>
      </c>
      <c r="C46" s="243">
        <v>44853</v>
      </c>
      <c r="D46" s="162" t="s">
        <v>342</v>
      </c>
      <c r="E46" s="79"/>
      <c r="F46" s="147" t="s">
        <v>256</v>
      </c>
      <c r="G46" s="186"/>
      <c r="H46" s="186"/>
      <c r="I46" s="186"/>
      <c r="J46" s="157"/>
      <c r="K46" s="147" t="s">
        <v>256</v>
      </c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79"/>
      <c r="X46" s="186"/>
      <c r="Y46" s="186"/>
      <c r="Z46" s="186"/>
      <c r="AA46" s="79" t="s">
        <v>256</v>
      </c>
      <c r="AB46" s="186"/>
      <c r="AC46" s="186"/>
      <c r="AD46" s="185" t="s">
        <v>340</v>
      </c>
      <c r="AE46" s="157"/>
      <c r="AI46" s="146"/>
      <c r="AJ46" s="146"/>
    </row>
    <row r="47" spans="1:36" ht="24" customHeight="1">
      <c r="A47" s="147">
        <v>41</v>
      </c>
      <c r="B47" s="147">
        <v>41</v>
      </c>
      <c r="C47" s="243">
        <v>44855</v>
      </c>
      <c r="D47" s="196">
        <v>0.50694444444444442</v>
      </c>
      <c r="E47" s="79"/>
      <c r="F47" s="147" t="s">
        <v>256</v>
      </c>
      <c r="G47" s="186"/>
      <c r="H47" s="186"/>
      <c r="I47" s="186"/>
      <c r="J47" s="157"/>
      <c r="K47" s="147" t="s">
        <v>256</v>
      </c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79"/>
      <c r="X47" s="186"/>
      <c r="Y47" s="186"/>
      <c r="Z47" s="186"/>
      <c r="AA47" s="79" t="s">
        <v>256</v>
      </c>
      <c r="AB47" s="186"/>
      <c r="AC47" s="186"/>
      <c r="AD47" s="185" t="s">
        <v>340</v>
      </c>
      <c r="AE47" s="157"/>
      <c r="AI47" s="146"/>
      <c r="AJ47" s="146"/>
    </row>
    <row r="48" spans="1:36" ht="24" customHeight="1">
      <c r="A48" s="147">
        <v>42</v>
      </c>
      <c r="B48" s="147">
        <v>42</v>
      </c>
      <c r="C48" s="243">
        <v>44859</v>
      </c>
      <c r="D48" s="196">
        <v>0.4236111111111111</v>
      </c>
      <c r="E48" s="79"/>
      <c r="F48" s="147" t="s">
        <v>256</v>
      </c>
      <c r="G48" s="186"/>
      <c r="H48" s="186"/>
      <c r="I48" s="186"/>
      <c r="J48" s="157"/>
      <c r="K48" s="147" t="s">
        <v>256</v>
      </c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79"/>
      <c r="X48" s="186"/>
      <c r="Y48" s="186"/>
      <c r="Z48" s="186"/>
      <c r="AA48" s="79" t="s">
        <v>256</v>
      </c>
      <c r="AB48" s="186"/>
      <c r="AC48" s="186"/>
      <c r="AD48" s="185" t="s">
        <v>340</v>
      </c>
      <c r="AE48" s="157"/>
      <c r="AI48" s="146"/>
      <c r="AJ48" s="146"/>
    </row>
    <row r="49" spans="1:36" ht="24" customHeight="1">
      <c r="A49" s="147">
        <v>43</v>
      </c>
      <c r="B49" s="147">
        <v>43</v>
      </c>
      <c r="C49" s="244">
        <v>44862</v>
      </c>
      <c r="D49" s="196">
        <v>0.43402777777777773</v>
      </c>
      <c r="E49" s="79"/>
      <c r="F49" s="147" t="s">
        <v>256</v>
      </c>
      <c r="G49" s="241"/>
      <c r="H49" s="241"/>
      <c r="I49" s="241"/>
      <c r="J49" s="157"/>
      <c r="K49" s="147" t="s">
        <v>256</v>
      </c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79"/>
      <c r="X49" s="241"/>
      <c r="Y49" s="241"/>
      <c r="Z49" s="241"/>
      <c r="AA49" s="79" t="s">
        <v>256</v>
      </c>
      <c r="AB49" s="241"/>
      <c r="AC49" s="241"/>
      <c r="AD49" s="185" t="s">
        <v>340</v>
      </c>
      <c r="AE49" s="241"/>
      <c r="AI49" s="146"/>
      <c r="AJ49" s="146"/>
    </row>
    <row r="50" spans="1:36" ht="24" customHeight="1">
      <c r="A50" s="147">
        <v>44</v>
      </c>
      <c r="B50" s="147">
        <v>44</v>
      </c>
      <c r="C50" s="244">
        <v>44865</v>
      </c>
      <c r="D50" s="196">
        <v>0.34722222222222227</v>
      </c>
      <c r="E50" s="79"/>
      <c r="F50" s="147" t="s">
        <v>256</v>
      </c>
      <c r="G50" s="241"/>
      <c r="H50" s="241"/>
      <c r="I50" s="241"/>
      <c r="J50" s="157"/>
      <c r="K50" s="147" t="s">
        <v>256</v>
      </c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79"/>
      <c r="X50" s="241"/>
      <c r="Y50" s="241"/>
      <c r="Z50" s="241"/>
      <c r="AA50" s="79" t="s">
        <v>256</v>
      </c>
      <c r="AB50" s="241"/>
      <c r="AC50" s="241"/>
      <c r="AD50" s="185" t="s">
        <v>340</v>
      </c>
      <c r="AE50" s="241"/>
      <c r="AI50" s="146"/>
      <c r="AJ50" s="146"/>
    </row>
    <row r="51" spans="1:36" ht="24" customHeight="1">
      <c r="A51" s="147">
        <v>45</v>
      </c>
      <c r="B51" s="147">
        <v>45</v>
      </c>
      <c r="C51" s="243">
        <v>44866</v>
      </c>
      <c r="D51" s="196">
        <v>0.36805555555555558</v>
      </c>
      <c r="E51" s="79"/>
      <c r="F51" s="147" t="s">
        <v>256</v>
      </c>
      <c r="G51" s="186"/>
      <c r="H51" s="186"/>
      <c r="I51" s="186"/>
      <c r="J51" s="157"/>
      <c r="K51" s="147" t="s">
        <v>256</v>
      </c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79"/>
      <c r="X51" s="186"/>
      <c r="Y51" s="186"/>
      <c r="Z51" s="186"/>
      <c r="AA51" s="79" t="s">
        <v>256</v>
      </c>
      <c r="AB51" s="186"/>
      <c r="AC51" s="186"/>
      <c r="AD51" s="185" t="s">
        <v>340</v>
      </c>
      <c r="AE51" s="157"/>
      <c r="AI51" s="146"/>
      <c r="AJ51" s="146"/>
    </row>
    <row r="52" spans="1:36" ht="24" customHeight="1">
      <c r="A52" s="147">
        <v>46</v>
      </c>
      <c r="B52" s="147">
        <v>46</v>
      </c>
      <c r="C52" s="243">
        <v>44867</v>
      </c>
      <c r="D52" s="162" t="s">
        <v>342</v>
      </c>
      <c r="E52" s="79"/>
      <c r="F52" s="147" t="s">
        <v>256</v>
      </c>
      <c r="G52" s="186"/>
      <c r="H52" s="186"/>
      <c r="I52" s="186"/>
      <c r="J52" s="157"/>
      <c r="K52" s="147" t="s">
        <v>256</v>
      </c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79"/>
      <c r="X52" s="186"/>
      <c r="Y52" s="186"/>
      <c r="Z52" s="186"/>
      <c r="AA52" s="79" t="s">
        <v>256</v>
      </c>
      <c r="AB52" s="186"/>
      <c r="AC52" s="186"/>
      <c r="AD52" s="185" t="s">
        <v>340</v>
      </c>
      <c r="AE52" s="157"/>
      <c r="AI52" s="146"/>
      <c r="AJ52" s="146"/>
    </row>
    <row r="53" spans="1:36" ht="24" customHeight="1">
      <c r="A53" s="147">
        <v>47</v>
      </c>
      <c r="B53" s="147">
        <v>47</v>
      </c>
      <c r="C53" s="243">
        <v>44874</v>
      </c>
      <c r="D53" s="196">
        <v>0.50694444444444442</v>
      </c>
      <c r="E53" s="79"/>
      <c r="F53" s="147" t="s">
        <v>256</v>
      </c>
      <c r="G53" s="186"/>
      <c r="H53" s="186"/>
      <c r="I53" s="186"/>
      <c r="J53" s="157"/>
      <c r="K53" s="147" t="s">
        <v>256</v>
      </c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79"/>
      <c r="X53" s="186"/>
      <c r="Y53" s="186"/>
      <c r="Z53" s="186"/>
      <c r="AA53" s="79" t="s">
        <v>256</v>
      </c>
      <c r="AB53" s="186"/>
      <c r="AC53" s="186"/>
      <c r="AD53" s="185" t="s">
        <v>340</v>
      </c>
      <c r="AE53" s="157"/>
      <c r="AI53" s="146"/>
      <c r="AJ53" s="146"/>
    </row>
    <row r="54" spans="1:36" ht="24" customHeight="1">
      <c r="A54" s="147">
        <v>48</v>
      </c>
      <c r="B54" s="147">
        <v>48</v>
      </c>
      <c r="C54" s="243">
        <v>44879</v>
      </c>
      <c r="D54" s="196">
        <v>0.4236111111111111</v>
      </c>
      <c r="E54" s="79"/>
      <c r="F54" s="147" t="s">
        <v>256</v>
      </c>
      <c r="G54" s="186"/>
      <c r="H54" s="186"/>
      <c r="I54" s="186"/>
      <c r="J54" s="157"/>
      <c r="K54" s="147" t="s">
        <v>256</v>
      </c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79"/>
      <c r="X54" s="186"/>
      <c r="Y54" s="186"/>
      <c r="Z54" s="186"/>
      <c r="AA54" s="79" t="s">
        <v>256</v>
      </c>
      <c r="AB54" s="186"/>
      <c r="AC54" s="186"/>
      <c r="AD54" s="185" t="s">
        <v>340</v>
      </c>
      <c r="AE54" s="157"/>
      <c r="AI54" s="146"/>
      <c r="AJ54" s="146"/>
    </row>
    <row r="55" spans="1:36" ht="24" customHeight="1">
      <c r="A55" s="147">
        <v>49</v>
      </c>
      <c r="B55" s="147">
        <v>49</v>
      </c>
      <c r="C55" s="243">
        <v>44879</v>
      </c>
      <c r="D55" s="196">
        <v>0.46527777777777773</v>
      </c>
      <c r="E55" s="79"/>
      <c r="F55" s="147" t="s">
        <v>256</v>
      </c>
      <c r="G55" s="186"/>
      <c r="H55" s="186"/>
      <c r="I55" s="186"/>
      <c r="J55" s="157"/>
      <c r="K55" s="147" t="s">
        <v>256</v>
      </c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79"/>
      <c r="X55" s="186"/>
      <c r="Y55" s="186"/>
      <c r="Z55" s="186"/>
      <c r="AA55" s="79" t="s">
        <v>256</v>
      </c>
      <c r="AB55" s="186"/>
      <c r="AC55" s="186"/>
      <c r="AD55" s="185" t="s">
        <v>340</v>
      </c>
      <c r="AE55" s="157"/>
      <c r="AI55" s="146"/>
      <c r="AJ55" s="146"/>
    </row>
    <row r="56" spans="1:36" ht="24" customHeight="1">
      <c r="A56" s="147">
        <v>50</v>
      </c>
      <c r="B56" s="147">
        <v>50</v>
      </c>
      <c r="C56" s="243">
        <v>44879</v>
      </c>
      <c r="D56" s="196">
        <v>0.60069444444444442</v>
      </c>
      <c r="E56" s="79"/>
      <c r="F56" s="147" t="s">
        <v>256</v>
      </c>
      <c r="G56" s="241"/>
      <c r="H56" s="241"/>
      <c r="I56" s="241"/>
      <c r="J56" s="157"/>
      <c r="K56" s="147" t="s">
        <v>256</v>
      </c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79"/>
      <c r="X56" s="241"/>
      <c r="Y56" s="241"/>
      <c r="Z56" s="241"/>
      <c r="AA56" s="79" t="s">
        <v>256</v>
      </c>
      <c r="AB56" s="241"/>
      <c r="AC56" s="241"/>
      <c r="AD56" s="185" t="s">
        <v>340</v>
      </c>
      <c r="AE56" s="241"/>
      <c r="AI56" s="146"/>
      <c r="AJ56" s="146"/>
    </row>
    <row r="57" spans="1:36" ht="24" customHeight="1">
      <c r="A57" s="147">
        <v>51</v>
      </c>
      <c r="B57" s="147">
        <v>51</v>
      </c>
      <c r="C57" s="244">
        <v>44883</v>
      </c>
      <c r="D57" s="196">
        <v>0.34722222222222227</v>
      </c>
      <c r="E57" s="79"/>
      <c r="F57" s="147" t="s">
        <v>256</v>
      </c>
      <c r="G57" s="241"/>
      <c r="H57" s="241"/>
      <c r="I57" s="241"/>
      <c r="J57" s="157"/>
      <c r="K57" s="147" t="s">
        <v>256</v>
      </c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79"/>
      <c r="X57" s="241"/>
      <c r="Y57" s="241"/>
      <c r="Z57" s="241"/>
      <c r="AA57" s="79" t="s">
        <v>256</v>
      </c>
      <c r="AB57" s="241"/>
      <c r="AC57" s="241"/>
      <c r="AD57" s="185" t="s">
        <v>340</v>
      </c>
      <c r="AE57" s="241"/>
      <c r="AI57" s="146"/>
      <c r="AJ57" s="146"/>
    </row>
    <row r="58" spans="1:36" ht="24" customHeight="1">
      <c r="A58" s="147">
        <v>52</v>
      </c>
      <c r="B58" s="147">
        <v>52</v>
      </c>
      <c r="C58" s="243">
        <v>44886</v>
      </c>
      <c r="D58" s="196">
        <v>0.36805555555555558</v>
      </c>
      <c r="E58" s="79"/>
      <c r="F58" s="147" t="s">
        <v>256</v>
      </c>
      <c r="G58" s="186"/>
      <c r="H58" s="186"/>
      <c r="I58" s="186"/>
      <c r="J58" s="157"/>
      <c r="K58" s="147" t="s">
        <v>256</v>
      </c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79"/>
      <c r="X58" s="186"/>
      <c r="Y58" s="186"/>
      <c r="Z58" s="186"/>
      <c r="AA58" s="79" t="s">
        <v>256</v>
      </c>
      <c r="AB58" s="186"/>
      <c r="AC58" s="186"/>
      <c r="AD58" s="185" t="s">
        <v>340</v>
      </c>
      <c r="AE58" s="157"/>
      <c r="AI58" s="146"/>
      <c r="AJ58" s="146"/>
    </row>
    <row r="59" spans="1:36" ht="24" customHeight="1">
      <c r="A59" s="147">
        <v>53</v>
      </c>
      <c r="B59" s="147">
        <v>53</v>
      </c>
      <c r="C59" s="243">
        <v>44888</v>
      </c>
      <c r="D59" s="162" t="s">
        <v>342</v>
      </c>
      <c r="E59" s="79"/>
      <c r="F59" s="147" t="s">
        <v>256</v>
      </c>
      <c r="G59" s="186"/>
      <c r="H59" s="186"/>
      <c r="I59" s="186"/>
      <c r="J59" s="157"/>
      <c r="K59" s="147" t="s">
        <v>256</v>
      </c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79"/>
      <c r="X59" s="186"/>
      <c r="Y59" s="186"/>
      <c r="Z59" s="186"/>
      <c r="AA59" s="79" t="s">
        <v>256</v>
      </c>
      <c r="AB59" s="186"/>
      <c r="AC59" s="186"/>
      <c r="AD59" s="185" t="s">
        <v>340</v>
      </c>
      <c r="AE59" s="157"/>
      <c r="AI59" s="146"/>
      <c r="AJ59" s="146"/>
    </row>
    <row r="60" spans="1:36" ht="24" customHeight="1">
      <c r="A60" s="147">
        <v>54</v>
      </c>
      <c r="B60" s="147">
        <v>54</v>
      </c>
      <c r="C60" s="243">
        <v>44890</v>
      </c>
      <c r="D60" s="196">
        <v>0.50694444444444442</v>
      </c>
      <c r="E60" s="79"/>
      <c r="F60" s="147" t="s">
        <v>256</v>
      </c>
      <c r="G60" s="186"/>
      <c r="H60" s="186"/>
      <c r="I60" s="186"/>
      <c r="J60" s="157"/>
      <c r="K60" s="147" t="s">
        <v>256</v>
      </c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79"/>
      <c r="X60" s="186"/>
      <c r="Y60" s="186"/>
      <c r="Z60" s="186"/>
      <c r="AA60" s="79" t="s">
        <v>256</v>
      </c>
      <c r="AB60" s="186"/>
      <c r="AC60" s="186"/>
      <c r="AD60" s="185" t="s">
        <v>340</v>
      </c>
      <c r="AE60" s="157"/>
      <c r="AI60" s="146"/>
      <c r="AJ60" s="146"/>
    </row>
    <row r="61" spans="1:36" ht="24" customHeight="1">
      <c r="A61" s="147">
        <v>55</v>
      </c>
      <c r="B61" s="147">
        <v>55</v>
      </c>
      <c r="C61" s="243">
        <v>44893</v>
      </c>
      <c r="D61" s="196">
        <v>0.4236111111111111</v>
      </c>
      <c r="E61" s="79"/>
      <c r="F61" s="147" t="s">
        <v>256</v>
      </c>
      <c r="G61" s="186"/>
      <c r="H61" s="186"/>
      <c r="I61" s="186"/>
      <c r="J61" s="157"/>
      <c r="K61" s="147" t="s">
        <v>256</v>
      </c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79"/>
      <c r="X61" s="186"/>
      <c r="Y61" s="186"/>
      <c r="Z61" s="186"/>
      <c r="AA61" s="79" t="s">
        <v>256</v>
      </c>
      <c r="AB61" s="186"/>
      <c r="AC61" s="186"/>
      <c r="AD61" s="185" t="s">
        <v>340</v>
      </c>
      <c r="AE61" s="157"/>
      <c r="AI61" s="146"/>
      <c r="AJ61" s="146"/>
    </row>
    <row r="62" spans="1:36" ht="24" customHeight="1">
      <c r="A62" s="147">
        <v>56</v>
      </c>
      <c r="B62" s="147">
        <v>56</v>
      </c>
      <c r="C62" s="244">
        <v>44896</v>
      </c>
      <c r="D62" s="196">
        <v>0.43402777777777773</v>
      </c>
      <c r="E62" s="79"/>
      <c r="F62" s="147" t="s">
        <v>256</v>
      </c>
      <c r="G62" s="241"/>
      <c r="H62" s="241"/>
      <c r="I62" s="241"/>
      <c r="J62" s="157"/>
      <c r="K62" s="147" t="s">
        <v>256</v>
      </c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79"/>
      <c r="X62" s="241"/>
      <c r="Y62" s="241"/>
      <c r="Z62" s="241"/>
      <c r="AA62" s="79" t="s">
        <v>256</v>
      </c>
      <c r="AB62" s="241"/>
      <c r="AC62" s="241"/>
      <c r="AD62" s="185" t="s">
        <v>340</v>
      </c>
      <c r="AE62" s="241"/>
      <c r="AI62" s="146"/>
      <c r="AJ62" s="146"/>
    </row>
    <row r="63" spans="1:36" ht="24" customHeight="1">
      <c r="A63" s="147">
        <v>57</v>
      </c>
      <c r="B63" s="147">
        <v>57</v>
      </c>
      <c r="C63" s="244">
        <v>44900</v>
      </c>
      <c r="D63" s="196">
        <v>0.34722222222222227</v>
      </c>
      <c r="E63" s="79"/>
      <c r="F63" s="147" t="s">
        <v>256</v>
      </c>
      <c r="G63" s="241"/>
      <c r="H63" s="241"/>
      <c r="I63" s="241"/>
      <c r="J63" s="157"/>
      <c r="K63" s="147" t="s">
        <v>256</v>
      </c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79"/>
      <c r="X63" s="241"/>
      <c r="Y63" s="241"/>
      <c r="Z63" s="241"/>
      <c r="AA63" s="79" t="s">
        <v>256</v>
      </c>
      <c r="AB63" s="241"/>
      <c r="AC63" s="241"/>
      <c r="AD63" s="185" t="s">
        <v>340</v>
      </c>
      <c r="AE63" s="241"/>
      <c r="AI63" s="146"/>
      <c r="AJ63" s="146"/>
    </row>
    <row r="64" spans="1:36" ht="24" customHeight="1">
      <c r="A64" s="147">
        <v>58</v>
      </c>
      <c r="B64" s="147">
        <v>58</v>
      </c>
      <c r="C64" s="243">
        <v>44904</v>
      </c>
      <c r="D64" s="196">
        <v>0.36805555555555558</v>
      </c>
      <c r="E64" s="79"/>
      <c r="F64" s="147" t="s">
        <v>256</v>
      </c>
      <c r="G64" s="186"/>
      <c r="H64" s="186"/>
      <c r="I64" s="186"/>
      <c r="J64" s="157"/>
      <c r="K64" s="147" t="s">
        <v>256</v>
      </c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79"/>
      <c r="X64" s="186"/>
      <c r="Y64" s="186"/>
      <c r="Z64" s="186"/>
      <c r="AA64" s="79" t="s">
        <v>256</v>
      </c>
      <c r="AB64" s="186"/>
      <c r="AC64" s="186"/>
      <c r="AD64" s="185" t="s">
        <v>340</v>
      </c>
      <c r="AE64" s="157"/>
      <c r="AI64" s="146"/>
      <c r="AJ64" s="146"/>
    </row>
    <row r="65" spans="1:36" ht="24" customHeight="1">
      <c r="A65" s="147">
        <v>59</v>
      </c>
      <c r="B65" s="147">
        <v>59</v>
      </c>
      <c r="C65" s="243">
        <v>44907</v>
      </c>
      <c r="D65" s="162" t="s">
        <v>342</v>
      </c>
      <c r="E65" s="79"/>
      <c r="F65" s="147" t="s">
        <v>256</v>
      </c>
      <c r="G65" s="186"/>
      <c r="H65" s="186"/>
      <c r="I65" s="186"/>
      <c r="J65" s="157"/>
      <c r="K65" s="147" t="s">
        <v>256</v>
      </c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79"/>
      <c r="X65" s="186"/>
      <c r="Y65" s="186"/>
      <c r="Z65" s="186"/>
      <c r="AA65" s="79" t="s">
        <v>256</v>
      </c>
      <c r="AB65" s="186"/>
      <c r="AC65" s="186"/>
      <c r="AD65" s="185" t="s">
        <v>340</v>
      </c>
      <c r="AE65" s="157"/>
      <c r="AI65" s="146"/>
      <c r="AJ65" s="146"/>
    </row>
    <row r="66" spans="1:36" ht="24" customHeight="1">
      <c r="A66" s="147">
        <v>60</v>
      </c>
      <c r="B66" s="147">
        <v>60</v>
      </c>
      <c r="C66" s="243">
        <v>44908</v>
      </c>
      <c r="D66" s="196">
        <v>0.50694444444444442</v>
      </c>
      <c r="E66" s="79"/>
      <c r="F66" s="147" t="s">
        <v>256</v>
      </c>
      <c r="G66" s="186"/>
      <c r="H66" s="186"/>
      <c r="I66" s="186"/>
      <c r="J66" s="157"/>
      <c r="K66" s="147" t="s">
        <v>256</v>
      </c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79"/>
      <c r="X66" s="186"/>
      <c r="Y66" s="186"/>
      <c r="Z66" s="186"/>
      <c r="AA66" s="79" t="s">
        <v>256</v>
      </c>
      <c r="AB66" s="186"/>
      <c r="AC66" s="186"/>
      <c r="AD66" s="185" t="s">
        <v>340</v>
      </c>
      <c r="AE66" s="157"/>
      <c r="AI66" s="146"/>
      <c r="AJ66" s="146"/>
    </row>
    <row r="67" spans="1:36" ht="24" customHeight="1">
      <c r="A67" s="147">
        <v>61</v>
      </c>
      <c r="B67" s="147">
        <v>61</v>
      </c>
      <c r="C67" s="243">
        <v>44909</v>
      </c>
      <c r="D67" s="196">
        <v>0.4236111111111111</v>
      </c>
      <c r="E67" s="79"/>
      <c r="F67" s="147" t="s">
        <v>256</v>
      </c>
      <c r="G67" s="186"/>
      <c r="H67" s="186"/>
      <c r="I67" s="186"/>
      <c r="J67" s="157"/>
      <c r="K67" s="147" t="s">
        <v>256</v>
      </c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79"/>
      <c r="X67" s="186"/>
      <c r="Y67" s="186"/>
      <c r="Z67" s="186"/>
      <c r="AA67" s="79" t="s">
        <v>256</v>
      </c>
      <c r="AB67" s="186"/>
      <c r="AC67" s="186"/>
      <c r="AD67" s="185" t="s">
        <v>340</v>
      </c>
      <c r="AE67" s="157"/>
      <c r="AI67" s="146"/>
      <c r="AJ67" s="146"/>
    </row>
    <row r="68" spans="1:36" ht="24" customHeight="1">
      <c r="A68" s="147">
        <v>62</v>
      </c>
      <c r="B68" s="147">
        <v>62</v>
      </c>
      <c r="C68" s="243">
        <v>44910</v>
      </c>
      <c r="D68" s="196">
        <v>0.4236111111111111</v>
      </c>
      <c r="E68" s="79"/>
      <c r="F68" s="147" t="s">
        <v>256</v>
      </c>
      <c r="G68" s="186"/>
      <c r="H68" s="186"/>
      <c r="I68" s="186"/>
      <c r="J68" s="157"/>
      <c r="K68" s="147" t="s">
        <v>256</v>
      </c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79"/>
      <c r="X68" s="186"/>
      <c r="Y68" s="186"/>
      <c r="Z68" s="186"/>
      <c r="AA68" s="79" t="s">
        <v>256</v>
      </c>
      <c r="AB68" s="186"/>
      <c r="AC68" s="186"/>
      <c r="AD68" s="185" t="s">
        <v>340</v>
      </c>
      <c r="AE68" s="157"/>
      <c r="AI68" s="146"/>
      <c r="AJ68" s="146"/>
    </row>
    <row r="69" spans="1:36" ht="24" customHeight="1">
      <c r="A69" s="147">
        <v>63</v>
      </c>
      <c r="B69" s="147">
        <v>63</v>
      </c>
      <c r="C69" s="244">
        <v>44911</v>
      </c>
      <c r="D69" s="196">
        <v>0.43402777777777773</v>
      </c>
      <c r="E69" s="79"/>
      <c r="F69" s="147" t="s">
        <v>256</v>
      </c>
      <c r="G69" s="241"/>
      <c r="H69" s="241"/>
      <c r="I69" s="241"/>
      <c r="J69" s="157"/>
      <c r="K69" s="147" t="s">
        <v>256</v>
      </c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79"/>
      <c r="X69" s="241"/>
      <c r="Y69" s="241"/>
      <c r="Z69" s="241"/>
      <c r="AA69" s="79" t="s">
        <v>256</v>
      </c>
      <c r="AB69" s="241"/>
      <c r="AC69" s="241"/>
      <c r="AD69" s="185" t="s">
        <v>340</v>
      </c>
      <c r="AE69" s="241"/>
      <c r="AI69" s="146"/>
      <c r="AJ69" s="146"/>
    </row>
    <row r="70" spans="1:36" ht="24" customHeight="1">
      <c r="A70" s="147">
        <v>64</v>
      </c>
      <c r="B70" s="147">
        <v>64</v>
      </c>
      <c r="C70" s="244">
        <v>44914</v>
      </c>
      <c r="D70" s="196">
        <v>0.34722222222222227</v>
      </c>
      <c r="E70" s="79"/>
      <c r="F70" s="147" t="s">
        <v>256</v>
      </c>
      <c r="G70" s="241"/>
      <c r="H70" s="241"/>
      <c r="I70" s="241"/>
      <c r="J70" s="157"/>
      <c r="K70" s="147" t="s">
        <v>256</v>
      </c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79"/>
      <c r="X70" s="241"/>
      <c r="Y70" s="241"/>
      <c r="Z70" s="241"/>
      <c r="AA70" s="79" t="s">
        <v>256</v>
      </c>
      <c r="AB70" s="241"/>
      <c r="AC70" s="241"/>
      <c r="AD70" s="185" t="s">
        <v>340</v>
      </c>
      <c r="AE70" s="241"/>
      <c r="AI70" s="146"/>
      <c r="AJ70" s="146"/>
    </row>
    <row r="71" spans="1:36" ht="24" customHeight="1">
      <c r="A71" s="147">
        <v>65</v>
      </c>
      <c r="B71" s="147">
        <v>65</v>
      </c>
      <c r="C71" s="243">
        <v>44915</v>
      </c>
      <c r="D71" s="196">
        <v>0.36805555555555558</v>
      </c>
      <c r="E71" s="79"/>
      <c r="F71" s="147" t="s">
        <v>256</v>
      </c>
      <c r="G71" s="186"/>
      <c r="H71" s="186"/>
      <c r="I71" s="186"/>
      <c r="J71" s="157"/>
      <c r="K71" s="147" t="s">
        <v>256</v>
      </c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79"/>
      <c r="X71" s="186"/>
      <c r="Y71" s="186"/>
      <c r="Z71" s="186"/>
      <c r="AA71" s="79" t="s">
        <v>256</v>
      </c>
      <c r="AB71" s="186"/>
      <c r="AC71" s="186"/>
      <c r="AD71" s="185" t="s">
        <v>340</v>
      </c>
      <c r="AE71" s="157"/>
      <c r="AI71" s="146"/>
      <c r="AJ71" s="146"/>
    </row>
    <row r="72" spans="1:36" ht="24" customHeight="1">
      <c r="A72" s="147">
        <v>66</v>
      </c>
      <c r="B72" s="147">
        <v>66</v>
      </c>
      <c r="C72" s="243">
        <v>44918</v>
      </c>
      <c r="D72" s="162" t="s">
        <v>342</v>
      </c>
      <c r="E72" s="79"/>
      <c r="F72" s="147" t="s">
        <v>256</v>
      </c>
      <c r="G72" s="186"/>
      <c r="H72" s="186"/>
      <c r="I72" s="186"/>
      <c r="J72" s="157"/>
      <c r="K72" s="147" t="s">
        <v>256</v>
      </c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79"/>
      <c r="X72" s="186"/>
      <c r="Y72" s="186"/>
      <c r="Z72" s="186"/>
      <c r="AA72" s="79" t="s">
        <v>256</v>
      </c>
      <c r="AB72" s="186"/>
      <c r="AC72" s="186"/>
      <c r="AD72" s="185" t="s">
        <v>340</v>
      </c>
      <c r="AE72" s="157"/>
      <c r="AI72" s="146"/>
      <c r="AJ72" s="146"/>
    </row>
    <row r="73" spans="1:36" ht="24" customHeight="1">
      <c r="A73" s="147">
        <v>67</v>
      </c>
      <c r="B73" s="147">
        <v>67</v>
      </c>
      <c r="C73" s="243">
        <v>44921</v>
      </c>
      <c r="D73" s="196">
        <v>0.50694444444444442</v>
      </c>
      <c r="E73" s="79"/>
      <c r="F73" s="147" t="s">
        <v>256</v>
      </c>
      <c r="G73" s="186"/>
      <c r="H73" s="186"/>
      <c r="I73" s="186"/>
      <c r="J73" s="157"/>
      <c r="K73" s="147" t="s">
        <v>256</v>
      </c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79"/>
      <c r="X73" s="186"/>
      <c r="Y73" s="186"/>
      <c r="Z73" s="186"/>
      <c r="AA73" s="79" t="s">
        <v>256</v>
      </c>
      <c r="AB73" s="186"/>
      <c r="AC73" s="186"/>
      <c r="AD73" s="185" t="s">
        <v>340</v>
      </c>
      <c r="AE73" s="157"/>
      <c r="AI73" s="146"/>
      <c r="AJ73" s="146"/>
    </row>
    <row r="74" spans="1:36" ht="24" customHeight="1">
      <c r="A74" s="147">
        <v>68</v>
      </c>
      <c r="B74" s="147">
        <v>68</v>
      </c>
      <c r="C74" s="243">
        <v>44921</v>
      </c>
      <c r="D74" s="196">
        <v>0.59027777777777779</v>
      </c>
      <c r="E74" s="79"/>
      <c r="F74" s="147" t="s">
        <v>256</v>
      </c>
      <c r="G74" s="186"/>
      <c r="H74" s="186"/>
      <c r="I74" s="186"/>
      <c r="J74" s="157"/>
      <c r="K74" s="147" t="s">
        <v>256</v>
      </c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79"/>
      <c r="X74" s="186"/>
      <c r="Y74" s="186"/>
      <c r="Z74" s="186"/>
      <c r="AA74" s="79" t="s">
        <v>256</v>
      </c>
      <c r="AB74" s="186"/>
      <c r="AC74" s="186"/>
      <c r="AD74" s="185" t="s">
        <v>340</v>
      </c>
      <c r="AE74" s="157"/>
      <c r="AI74" s="146"/>
      <c r="AJ74" s="146"/>
    </row>
    <row r="75" spans="1:36" ht="24" customHeight="1">
      <c r="A75" s="147">
        <v>69</v>
      </c>
      <c r="B75" s="147">
        <v>69</v>
      </c>
      <c r="C75" s="244">
        <v>44922</v>
      </c>
      <c r="D75" s="196">
        <v>0.43402777777777773</v>
      </c>
      <c r="E75" s="79"/>
      <c r="F75" s="147" t="s">
        <v>256</v>
      </c>
      <c r="G75" s="241"/>
      <c r="H75" s="241"/>
      <c r="I75" s="241"/>
      <c r="J75" s="157"/>
      <c r="K75" s="147" t="s">
        <v>256</v>
      </c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79"/>
      <c r="X75" s="241"/>
      <c r="Y75" s="241"/>
      <c r="Z75" s="241"/>
      <c r="AA75" s="79" t="s">
        <v>256</v>
      </c>
      <c r="AB75" s="241"/>
      <c r="AC75" s="241"/>
      <c r="AD75" s="185" t="s">
        <v>340</v>
      </c>
      <c r="AE75" s="241"/>
      <c r="AI75" s="146"/>
      <c r="AJ75" s="146"/>
    </row>
    <row r="76" spans="1:36" ht="24" customHeight="1">
      <c r="A76" s="147">
        <v>70</v>
      </c>
      <c r="B76" s="147">
        <v>70</v>
      </c>
      <c r="C76" s="244">
        <v>44923</v>
      </c>
      <c r="D76" s="196">
        <v>0.34722222222222227</v>
      </c>
      <c r="E76" s="79"/>
      <c r="F76" s="147" t="s">
        <v>256</v>
      </c>
      <c r="G76" s="241"/>
      <c r="H76" s="241"/>
      <c r="I76" s="241"/>
      <c r="J76" s="157"/>
      <c r="K76" s="147" t="s">
        <v>256</v>
      </c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79"/>
      <c r="X76" s="241"/>
      <c r="Y76" s="241"/>
      <c r="Z76" s="241"/>
      <c r="AA76" s="79" t="s">
        <v>256</v>
      </c>
      <c r="AB76" s="241"/>
      <c r="AC76" s="241"/>
      <c r="AD76" s="185" t="s">
        <v>340</v>
      </c>
      <c r="AE76" s="241"/>
      <c r="AI76" s="146"/>
      <c r="AJ76" s="146"/>
    </row>
    <row r="77" spans="1:36" ht="24" customHeight="1">
      <c r="A77" s="147">
        <v>71</v>
      </c>
      <c r="B77" s="147">
        <v>71</v>
      </c>
      <c r="C77" s="243">
        <v>44924</v>
      </c>
      <c r="D77" s="196">
        <v>0.36805555555555558</v>
      </c>
      <c r="E77" s="79"/>
      <c r="F77" s="147" t="s">
        <v>256</v>
      </c>
      <c r="G77" s="186"/>
      <c r="H77" s="186"/>
      <c r="I77" s="186"/>
      <c r="J77" s="157"/>
      <c r="K77" s="147" t="s">
        <v>256</v>
      </c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79"/>
      <c r="X77" s="186"/>
      <c r="Y77" s="186"/>
      <c r="Z77" s="186"/>
      <c r="AA77" s="79" t="s">
        <v>256</v>
      </c>
      <c r="AB77" s="186"/>
      <c r="AC77" s="186"/>
      <c r="AD77" s="185" t="s">
        <v>340</v>
      </c>
      <c r="AE77" s="157"/>
      <c r="AI77" s="146"/>
      <c r="AJ77" s="146"/>
    </row>
    <row r="78" spans="1:36" ht="24" customHeight="1">
      <c r="A78" s="147">
        <v>72</v>
      </c>
      <c r="B78" s="147">
        <v>72</v>
      </c>
      <c r="C78" s="243">
        <v>44925</v>
      </c>
      <c r="D78" s="162" t="s">
        <v>342</v>
      </c>
      <c r="E78" s="79"/>
      <c r="F78" s="147" t="s">
        <v>256</v>
      </c>
      <c r="G78" s="186"/>
      <c r="H78" s="186"/>
      <c r="I78" s="186"/>
      <c r="J78" s="157"/>
      <c r="K78" s="147" t="s">
        <v>256</v>
      </c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79"/>
      <c r="X78" s="186"/>
      <c r="Y78" s="186"/>
      <c r="Z78" s="186"/>
      <c r="AA78" s="79" t="s">
        <v>256</v>
      </c>
      <c r="AB78" s="186"/>
      <c r="AC78" s="186"/>
      <c r="AD78" s="185" t="s">
        <v>340</v>
      </c>
      <c r="AE78" s="157"/>
      <c r="AI78" s="146"/>
      <c r="AJ78" s="146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2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view="pageBreakPreview" zoomScaleNormal="100" zoomScaleSheetLayoutView="100" workbookViewId="0">
      <selection activeCell="F50" sqref="F50"/>
    </sheetView>
  </sheetViews>
  <sheetFormatPr defaultRowHeight="14.4"/>
  <cols>
    <col min="1" max="1" width="15.33203125" customWidth="1"/>
    <col min="2" max="2" width="11.88671875" customWidth="1"/>
    <col min="3" max="3" width="13.88671875" customWidth="1"/>
    <col min="4" max="4" width="17.5546875" customWidth="1"/>
    <col min="5" max="5" width="18" customWidth="1"/>
    <col min="6" max="6" width="19.109375" customWidth="1"/>
    <col min="7" max="7" width="12.109375" customWidth="1"/>
    <col min="8" max="8" width="12.33203125" customWidth="1"/>
    <col min="237" max="237" width="15.88671875" customWidth="1"/>
    <col min="239" max="239" width="14.6640625" customWidth="1"/>
    <col min="240" max="240" width="8.88671875" customWidth="1"/>
    <col min="243" max="243" width="32" customWidth="1"/>
    <col min="247" max="247" width="8.88671875" customWidth="1"/>
    <col min="250" max="250" width="8.88671875" customWidth="1"/>
    <col min="253" max="253" width="8.88671875" customWidth="1"/>
    <col min="256" max="256" width="8.88671875" customWidth="1"/>
    <col min="493" max="493" width="15.88671875" customWidth="1"/>
    <col min="495" max="495" width="14.6640625" customWidth="1"/>
    <col min="496" max="496" width="8.88671875" customWidth="1"/>
    <col min="499" max="499" width="32" customWidth="1"/>
    <col min="503" max="503" width="8.88671875" customWidth="1"/>
    <col min="506" max="506" width="8.88671875" customWidth="1"/>
    <col min="509" max="509" width="8.88671875" customWidth="1"/>
    <col min="512" max="512" width="8.88671875" customWidth="1"/>
    <col min="749" max="749" width="15.88671875" customWidth="1"/>
    <col min="751" max="751" width="14.6640625" customWidth="1"/>
    <col min="752" max="752" width="8.88671875" customWidth="1"/>
    <col min="755" max="755" width="32" customWidth="1"/>
    <col min="759" max="759" width="8.88671875" customWidth="1"/>
    <col min="762" max="762" width="8.88671875" customWidth="1"/>
    <col min="765" max="765" width="8.88671875" customWidth="1"/>
    <col min="768" max="768" width="8.88671875" customWidth="1"/>
    <col min="1005" max="1005" width="15.88671875" customWidth="1"/>
    <col min="1007" max="1007" width="14.6640625" customWidth="1"/>
    <col min="1008" max="1008" width="8.88671875" customWidth="1"/>
    <col min="1011" max="1011" width="32" customWidth="1"/>
    <col min="1015" max="1015" width="8.88671875" customWidth="1"/>
    <col min="1018" max="1018" width="8.88671875" customWidth="1"/>
    <col min="1021" max="1021" width="8.88671875" customWidth="1"/>
    <col min="1024" max="1024" width="8.88671875" customWidth="1"/>
    <col min="1261" max="1261" width="15.88671875" customWidth="1"/>
    <col min="1263" max="1263" width="14.6640625" customWidth="1"/>
    <col min="1264" max="1264" width="8.88671875" customWidth="1"/>
    <col min="1267" max="1267" width="32" customWidth="1"/>
    <col min="1271" max="1271" width="8.88671875" customWidth="1"/>
    <col min="1274" max="1274" width="8.88671875" customWidth="1"/>
    <col min="1277" max="1277" width="8.88671875" customWidth="1"/>
    <col min="1280" max="1280" width="8.88671875" customWidth="1"/>
    <col min="1517" max="1517" width="15.88671875" customWidth="1"/>
    <col min="1519" max="1519" width="14.6640625" customWidth="1"/>
    <col min="1520" max="1520" width="8.88671875" customWidth="1"/>
    <col min="1523" max="1523" width="32" customWidth="1"/>
    <col min="1527" max="1527" width="8.88671875" customWidth="1"/>
    <col min="1530" max="1530" width="8.88671875" customWidth="1"/>
    <col min="1533" max="1533" width="8.88671875" customWidth="1"/>
    <col min="1536" max="1536" width="8.88671875" customWidth="1"/>
    <col min="1773" max="1773" width="15.88671875" customWidth="1"/>
    <col min="1775" max="1775" width="14.6640625" customWidth="1"/>
    <col min="1776" max="1776" width="8.88671875" customWidth="1"/>
    <col min="1779" max="1779" width="32" customWidth="1"/>
    <col min="1783" max="1783" width="8.88671875" customWidth="1"/>
    <col min="1786" max="1786" width="8.88671875" customWidth="1"/>
    <col min="1789" max="1789" width="8.88671875" customWidth="1"/>
    <col min="1792" max="1792" width="8.88671875" customWidth="1"/>
    <col min="2029" max="2029" width="15.88671875" customWidth="1"/>
    <col min="2031" max="2031" width="14.6640625" customWidth="1"/>
    <col min="2032" max="2032" width="8.88671875" customWidth="1"/>
    <col min="2035" max="2035" width="32" customWidth="1"/>
    <col min="2039" max="2039" width="8.88671875" customWidth="1"/>
    <col min="2042" max="2042" width="8.88671875" customWidth="1"/>
    <col min="2045" max="2045" width="8.88671875" customWidth="1"/>
    <col min="2048" max="2048" width="8.88671875" customWidth="1"/>
    <col min="2285" max="2285" width="15.88671875" customWidth="1"/>
    <col min="2287" max="2287" width="14.6640625" customWidth="1"/>
    <col min="2288" max="2288" width="8.88671875" customWidth="1"/>
    <col min="2291" max="2291" width="32" customWidth="1"/>
    <col min="2295" max="2295" width="8.88671875" customWidth="1"/>
    <col min="2298" max="2298" width="8.88671875" customWidth="1"/>
    <col min="2301" max="2301" width="8.88671875" customWidth="1"/>
    <col min="2304" max="2304" width="8.88671875" customWidth="1"/>
    <col min="2541" max="2541" width="15.88671875" customWidth="1"/>
    <col min="2543" max="2543" width="14.6640625" customWidth="1"/>
    <col min="2544" max="2544" width="8.88671875" customWidth="1"/>
    <col min="2547" max="2547" width="32" customWidth="1"/>
    <col min="2551" max="2551" width="8.88671875" customWidth="1"/>
    <col min="2554" max="2554" width="8.88671875" customWidth="1"/>
    <col min="2557" max="2557" width="8.88671875" customWidth="1"/>
    <col min="2560" max="2560" width="8.88671875" customWidth="1"/>
    <col min="2797" max="2797" width="15.88671875" customWidth="1"/>
    <col min="2799" max="2799" width="14.6640625" customWidth="1"/>
    <col min="2800" max="2800" width="8.88671875" customWidth="1"/>
    <col min="2803" max="2803" width="32" customWidth="1"/>
    <col min="2807" max="2807" width="8.88671875" customWidth="1"/>
    <col min="2810" max="2810" width="8.88671875" customWidth="1"/>
    <col min="2813" max="2813" width="8.88671875" customWidth="1"/>
    <col min="2816" max="2816" width="8.88671875" customWidth="1"/>
    <col min="3053" max="3053" width="15.88671875" customWidth="1"/>
    <col min="3055" max="3055" width="14.6640625" customWidth="1"/>
    <col min="3056" max="3056" width="8.88671875" customWidth="1"/>
    <col min="3059" max="3059" width="32" customWidth="1"/>
    <col min="3063" max="3063" width="8.88671875" customWidth="1"/>
    <col min="3066" max="3066" width="8.88671875" customWidth="1"/>
    <col min="3069" max="3069" width="8.88671875" customWidth="1"/>
    <col min="3072" max="3072" width="8.88671875" customWidth="1"/>
    <col min="3309" max="3309" width="15.88671875" customWidth="1"/>
    <col min="3311" max="3311" width="14.6640625" customWidth="1"/>
    <col min="3312" max="3312" width="8.88671875" customWidth="1"/>
    <col min="3315" max="3315" width="32" customWidth="1"/>
    <col min="3319" max="3319" width="8.88671875" customWidth="1"/>
    <col min="3322" max="3322" width="8.88671875" customWidth="1"/>
    <col min="3325" max="3325" width="8.88671875" customWidth="1"/>
    <col min="3328" max="3328" width="8.88671875" customWidth="1"/>
    <col min="3565" max="3565" width="15.88671875" customWidth="1"/>
    <col min="3567" max="3567" width="14.6640625" customWidth="1"/>
    <col min="3568" max="3568" width="8.88671875" customWidth="1"/>
    <col min="3571" max="3571" width="32" customWidth="1"/>
    <col min="3575" max="3575" width="8.88671875" customWidth="1"/>
    <col min="3578" max="3578" width="8.88671875" customWidth="1"/>
    <col min="3581" max="3581" width="8.88671875" customWidth="1"/>
    <col min="3584" max="3584" width="8.88671875" customWidth="1"/>
    <col min="3821" max="3821" width="15.88671875" customWidth="1"/>
    <col min="3823" max="3823" width="14.6640625" customWidth="1"/>
    <col min="3824" max="3824" width="8.88671875" customWidth="1"/>
    <col min="3827" max="3827" width="32" customWidth="1"/>
    <col min="3831" max="3831" width="8.88671875" customWidth="1"/>
    <col min="3834" max="3834" width="8.88671875" customWidth="1"/>
    <col min="3837" max="3837" width="8.88671875" customWidth="1"/>
    <col min="3840" max="3840" width="8.88671875" customWidth="1"/>
    <col min="4077" max="4077" width="15.88671875" customWidth="1"/>
    <col min="4079" max="4079" width="14.6640625" customWidth="1"/>
    <col min="4080" max="4080" width="8.88671875" customWidth="1"/>
    <col min="4083" max="4083" width="32" customWidth="1"/>
    <col min="4087" max="4087" width="8.88671875" customWidth="1"/>
    <col min="4090" max="4090" width="8.88671875" customWidth="1"/>
    <col min="4093" max="4093" width="8.88671875" customWidth="1"/>
    <col min="4096" max="4096" width="8.88671875" customWidth="1"/>
    <col min="4333" max="4333" width="15.88671875" customWidth="1"/>
    <col min="4335" max="4335" width="14.6640625" customWidth="1"/>
    <col min="4336" max="4336" width="8.88671875" customWidth="1"/>
    <col min="4339" max="4339" width="32" customWidth="1"/>
    <col min="4343" max="4343" width="8.88671875" customWidth="1"/>
    <col min="4346" max="4346" width="8.88671875" customWidth="1"/>
    <col min="4349" max="4349" width="8.88671875" customWidth="1"/>
    <col min="4352" max="4352" width="8.88671875" customWidth="1"/>
    <col min="4589" max="4589" width="15.88671875" customWidth="1"/>
    <col min="4591" max="4591" width="14.6640625" customWidth="1"/>
    <col min="4592" max="4592" width="8.88671875" customWidth="1"/>
    <col min="4595" max="4595" width="32" customWidth="1"/>
    <col min="4599" max="4599" width="8.88671875" customWidth="1"/>
    <col min="4602" max="4602" width="8.88671875" customWidth="1"/>
    <col min="4605" max="4605" width="8.88671875" customWidth="1"/>
    <col min="4608" max="4608" width="8.88671875" customWidth="1"/>
    <col min="4845" max="4845" width="15.88671875" customWidth="1"/>
    <col min="4847" max="4847" width="14.6640625" customWidth="1"/>
    <col min="4848" max="4848" width="8.88671875" customWidth="1"/>
    <col min="4851" max="4851" width="32" customWidth="1"/>
    <col min="4855" max="4855" width="8.88671875" customWidth="1"/>
    <col min="4858" max="4858" width="8.88671875" customWidth="1"/>
    <col min="4861" max="4861" width="8.88671875" customWidth="1"/>
    <col min="4864" max="4864" width="8.88671875" customWidth="1"/>
    <col min="5101" max="5101" width="15.88671875" customWidth="1"/>
    <col min="5103" max="5103" width="14.6640625" customWidth="1"/>
    <col min="5104" max="5104" width="8.88671875" customWidth="1"/>
    <col min="5107" max="5107" width="32" customWidth="1"/>
    <col min="5111" max="5111" width="8.88671875" customWidth="1"/>
    <col min="5114" max="5114" width="8.88671875" customWidth="1"/>
    <col min="5117" max="5117" width="8.88671875" customWidth="1"/>
    <col min="5120" max="5120" width="8.88671875" customWidth="1"/>
    <col min="5357" max="5357" width="15.88671875" customWidth="1"/>
    <col min="5359" max="5359" width="14.6640625" customWidth="1"/>
    <col min="5360" max="5360" width="8.88671875" customWidth="1"/>
    <col min="5363" max="5363" width="32" customWidth="1"/>
    <col min="5367" max="5367" width="8.88671875" customWidth="1"/>
    <col min="5370" max="5370" width="8.88671875" customWidth="1"/>
    <col min="5373" max="5373" width="8.88671875" customWidth="1"/>
    <col min="5376" max="5376" width="8.88671875" customWidth="1"/>
    <col min="5613" max="5613" width="15.88671875" customWidth="1"/>
    <col min="5615" max="5615" width="14.6640625" customWidth="1"/>
    <col min="5616" max="5616" width="8.88671875" customWidth="1"/>
    <col min="5619" max="5619" width="32" customWidth="1"/>
    <col min="5623" max="5623" width="8.88671875" customWidth="1"/>
    <col min="5626" max="5626" width="8.88671875" customWidth="1"/>
    <col min="5629" max="5629" width="8.88671875" customWidth="1"/>
    <col min="5632" max="5632" width="8.88671875" customWidth="1"/>
    <col min="5869" max="5869" width="15.88671875" customWidth="1"/>
    <col min="5871" max="5871" width="14.6640625" customWidth="1"/>
    <col min="5872" max="5872" width="8.88671875" customWidth="1"/>
    <col min="5875" max="5875" width="32" customWidth="1"/>
    <col min="5879" max="5879" width="8.88671875" customWidth="1"/>
    <col min="5882" max="5882" width="8.88671875" customWidth="1"/>
    <col min="5885" max="5885" width="8.88671875" customWidth="1"/>
    <col min="5888" max="5888" width="8.88671875" customWidth="1"/>
    <col min="6125" max="6125" width="15.88671875" customWidth="1"/>
    <col min="6127" max="6127" width="14.6640625" customWidth="1"/>
    <col min="6128" max="6128" width="8.88671875" customWidth="1"/>
    <col min="6131" max="6131" width="32" customWidth="1"/>
    <col min="6135" max="6135" width="8.88671875" customWidth="1"/>
    <col min="6138" max="6138" width="8.88671875" customWidth="1"/>
    <col min="6141" max="6141" width="8.88671875" customWidth="1"/>
    <col min="6144" max="6144" width="8.88671875" customWidth="1"/>
    <col min="6381" max="6381" width="15.88671875" customWidth="1"/>
    <col min="6383" max="6383" width="14.6640625" customWidth="1"/>
    <col min="6384" max="6384" width="8.88671875" customWidth="1"/>
    <col min="6387" max="6387" width="32" customWidth="1"/>
    <col min="6391" max="6391" width="8.88671875" customWidth="1"/>
    <col min="6394" max="6394" width="8.88671875" customWidth="1"/>
    <col min="6397" max="6397" width="8.88671875" customWidth="1"/>
    <col min="6400" max="6400" width="8.88671875" customWidth="1"/>
    <col min="6637" max="6637" width="15.88671875" customWidth="1"/>
    <col min="6639" max="6639" width="14.6640625" customWidth="1"/>
    <col min="6640" max="6640" width="8.88671875" customWidth="1"/>
    <col min="6643" max="6643" width="32" customWidth="1"/>
    <col min="6647" max="6647" width="8.88671875" customWidth="1"/>
    <col min="6650" max="6650" width="8.88671875" customWidth="1"/>
    <col min="6653" max="6653" width="8.88671875" customWidth="1"/>
    <col min="6656" max="6656" width="8.88671875" customWidth="1"/>
    <col min="6893" max="6893" width="15.88671875" customWidth="1"/>
    <col min="6895" max="6895" width="14.6640625" customWidth="1"/>
    <col min="6896" max="6896" width="8.88671875" customWidth="1"/>
    <col min="6899" max="6899" width="32" customWidth="1"/>
    <col min="6903" max="6903" width="8.88671875" customWidth="1"/>
    <col min="6906" max="6906" width="8.88671875" customWidth="1"/>
    <col min="6909" max="6909" width="8.88671875" customWidth="1"/>
    <col min="6912" max="6912" width="8.88671875" customWidth="1"/>
    <col min="7149" max="7149" width="15.88671875" customWidth="1"/>
    <col min="7151" max="7151" width="14.6640625" customWidth="1"/>
    <col min="7152" max="7152" width="8.88671875" customWidth="1"/>
    <col min="7155" max="7155" width="32" customWidth="1"/>
    <col min="7159" max="7159" width="8.88671875" customWidth="1"/>
    <col min="7162" max="7162" width="8.88671875" customWidth="1"/>
    <col min="7165" max="7165" width="8.88671875" customWidth="1"/>
    <col min="7168" max="7168" width="8.88671875" customWidth="1"/>
    <col min="7405" max="7405" width="15.88671875" customWidth="1"/>
    <col min="7407" max="7407" width="14.6640625" customWidth="1"/>
    <col min="7408" max="7408" width="8.88671875" customWidth="1"/>
    <col min="7411" max="7411" width="32" customWidth="1"/>
    <col min="7415" max="7415" width="8.88671875" customWidth="1"/>
    <col min="7418" max="7418" width="8.88671875" customWidth="1"/>
    <col min="7421" max="7421" width="8.88671875" customWidth="1"/>
    <col min="7424" max="7424" width="8.88671875" customWidth="1"/>
    <col min="7661" max="7661" width="15.88671875" customWidth="1"/>
    <col min="7663" max="7663" width="14.6640625" customWidth="1"/>
    <col min="7664" max="7664" width="8.88671875" customWidth="1"/>
    <col min="7667" max="7667" width="32" customWidth="1"/>
    <col min="7671" max="7671" width="8.88671875" customWidth="1"/>
    <col min="7674" max="7674" width="8.88671875" customWidth="1"/>
    <col min="7677" max="7677" width="8.88671875" customWidth="1"/>
    <col min="7680" max="7680" width="8.88671875" customWidth="1"/>
    <col min="7917" max="7917" width="15.88671875" customWidth="1"/>
    <col min="7919" max="7919" width="14.6640625" customWidth="1"/>
    <col min="7920" max="7920" width="8.88671875" customWidth="1"/>
    <col min="7923" max="7923" width="32" customWidth="1"/>
    <col min="7927" max="7927" width="8.88671875" customWidth="1"/>
    <col min="7930" max="7930" width="8.88671875" customWidth="1"/>
    <col min="7933" max="7933" width="8.88671875" customWidth="1"/>
    <col min="7936" max="7936" width="8.88671875" customWidth="1"/>
    <col min="8173" max="8173" width="15.88671875" customWidth="1"/>
    <col min="8175" max="8175" width="14.6640625" customWidth="1"/>
    <col min="8176" max="8176" width="8.88671875" customWidth="1"/>
    <col min="8179" max="8179" width="32" customWidth="1"/>
    <col min="8183" max="8183" width="8.88671875" customWidth="1"/>
    <col min="8186" max="8186" width="8.88671875" customWidth="1"/>
    <col min="8189" max="8189" width="8.88671875" customWidth="1"/>
    <col min="8192" max="8192" width="8.88671875" customWidth="1"/>
    <col min="8429" max="8429" width="15.88671875" customWidth="1"/>
    <col min="8431" max="8431" width="14.6640625" customWidth="1"/>
    <col min="8432" max="8432" width="8.88671875" customWidth="1"/>
    <col min="8435" max="8435" width="32" customWidth="1"/>
    <col min="8439" max="8439" width="8.88671875" customWidth="1"/>
    <col min="8442" max="8442" width="8.88671875" customWidth="1"/>
    <col min="8445" max="8445" width="8.88671875" customWidth="1"/>
    <col min="8448" max="8448" width="8.88671875" customWidth="1"/>
    <col min="8685" max="8685" width="15.88671875" customWidth="1"/>
    <col min="8687" max="8687" width="14.6640625" customWidth="1"/>
    <col min="8688" max="8688" width="8.88671875" customWidth="1"/>
    <col min="8691" max="8691" width="32" customWidth="1"/>
    <col min="8695" max="8695" width="8.88671875" customWidth="1"/>
    <col min="8698" max="8698" width="8.88671875" customWidth="1"/>
    <col min="8701" max="8701" width="8.88671875" customWidth="1"/>
    <col min="8704" max="8704" width="8.88671875" customWidth="1"/>
    <col min="8941" max="8941" width="15.88671875" customWidth="1"/>
    <col min="8943" max="8943" width="14.6640625" customWidth="1"/>
    <col min="8944" max="8944" width="8.88671875" customWidth="1"/>
    <col min="8947" max="8947" width="32" customWidth="1"/>
    <col min="8951" max="8951" width="8.88671875" customWidth="1"/>
    <col min="8954" max="8954" width="8.88671875" customWidth="1"/>
    <col min="8957" max="8957" width="8.88671875" customWidth="1"/>
    <col min="8960" max="8960" width="8.88671875" customWidth="1"/>
    <col min="9197" max="9197" width="15.88671875" customWidth="1"/>
    <col min="9199" max="9199" width="14.6640625" customWidth="1"/>
    <col min="9200" max="9200" width="8.88671875" customWidth="1"/>
    <col min="9203" max="9203" width="32" customWidth="1"/>
    <col min="9207" max="9207" width="8.88671875" customWidth="1"/>
    <col min="9210" max="9210" width="8.88671875" customWidth="1"/>
    <col min="9213" max="9213" width="8.88671875" customWidth="1"/>
    <col min="9216" max="9216" width="8.88671875" customWidth="1"/>
    <col min="9453" max="9453" width="15.88671875" customWidth="1"/>
    <col min="9455" max="9455" width="14.6640625" customWidth="1"/>
    <col min="9456" max="9456" width="8.88671875" customWidth="1"/>
    <col min="9459" max="9459" width="32" customWidth="1"/>
    <col min="9463" max="9463" width="8.88671875" customWidth="1"/>
    <col min="9466" max="9466" width="8.88671875" customWidth="1"/>
    <col min="9469" max="9469" width="8.88671875" customWidth="1"/>
    <col min="9472" max="9472" width="8.88671875" customWidth="1"/>
    <col min="9709" max="9709" width="15.88671875" customWidth="1"/>
    <col min="9711" max="9711" width="14.6640625" customWidth="1"/>
    <col min="9712" max="9712" width="8.88671875" customWidth="1"/>
    <col min="9715" max="9715" width="32" customWidth="1"/>
    <col min="9719" max="9719" width="8.88671875" customWidth="1"/>
    <col min="9722" max="9722" width="8.88671875" customWidth="1"/>
    <col min="9725" max="9725" width="8.88671875" customWidth="1"/>
    <col min="9728" max="9728" width="8.88671875" customWidth="1"/>
    <col min="9965" max="9965" width="15.88671875" customWidth="1"/>
    <col min="9967" max="9967" width="14.6640625" customWidth="1"/>
    <col min="9968" max="9968" width="8.88671875" customWidth="1"/>
    <col min="9971" max="9971" width="32" customWidth="1"/>
    <col min="9975" max="9975" width="8.88671875" customWidth="1"/>
    <col min="9978" max="9978" width="8.88671875" customWidth="1"/>
    <col min="9981" max="9981" width="8.88671875" customWidth="1"/>
    <col min="9984" max="9984" width="8.88671875" customWidth="1"/>
    <col min="10221" max="10221" width="15.88671875" customWidth="1"/>
    <col min="10223" max="10223" width="14.6640625" customWidth="1"/>
    <col min="10224" max="10224" width="8.88671875" customWidth="1"/>
    <col min="10227" max="10227" width="32" customWidth="1"/>
    <col min="10231" max="10231" width="8.88671875" customWidth="1"/>
    <col min="10234" max="10234" width="8.88671875" customWidth="1"/>
    <col min="10237" max="10237" width="8.88671875" customWidth="1"/>
    <col min="10240" max="10240" width="8.88671875" customWidth="1"/>
    <col min="10477" max="10477" width="15.88671875" customWidth="1"/>
    <col min="10479" max="10479" width="14.6640625" customWidth="1"/>
    <col min="10480" max="10480" width="8.88671875" customWidth="1"/>
    <col min="10483" max="10483" width="32" customWidth="1"/>
    <col min="10487" max="10487" width="8.88671875" customWidth="1"/>
    <col min="10490" max="10490" width="8.88671875" customWidth="1"/>
    <col min="10493" max="10493" width="8.88671875" customWidth="1"/>
    <col min="10496" max="10496" width="8.88671875" customWidth="1"/>
    <col min="10733" max="10733" width="15.88671875" customWidth="1"/>
    <col min="10735" max="10735" width="14.6640625" customWidth="1"/>
    <col min="10736" max="10736" width="8.88671875" customWidth="1"/>
    <col min="10739" max="10739" width="32" customWidth="1"/>
    <col min="10743" max="10743" width="8.88671875" customWidth="1"/>
    <col min="10746" max="10746" width="8.88671875" customWidth="1"/>
    <col min="10749" max="10749" width="8.88671875" customWidth="1"/>
    <col min="10752" max="10752" width="8.88671875" customWidth="1"/>
    <col min="10989" max="10989" width="15.88671875" customWidth="1"/>
    <col min="10991" max="10991" width="14.6640625" customWidth="1"/>
    <col min="10992" max="10992" width="8.88671875" customWidth="1"/>
    <col min="10995" max="10995" width="32" customWidth="1"/>
    <col min="10999" max="10999" width="8.88671875" customWidth="1"/>
    <col min="11002" max="11002" width="8.88671875" customWidth="1"/>
    <col min="11005" max="11005" width="8.88671875" customWidth="1"/>
    <col min="11008" max="11008" width="8.88671875" customWidth="1"/>
    <col min="11245" max="11245" width="15.88671875" customWidth="1"/>
    <col min="11247" max="11247" width="14.6640625" customWidth="1"/>
    <col min="11248" max="11248" width="8.88671875" customWidth="1"/>
    <col min="11251" max="11251" width="32" customWidth="1"/>
    <col min="11255" max="11255" width="8.88671875" customWidth="1"/>
    <col min="11258" max="11258" width="8.88671875" customWidth="1"/>
    <col min="11261" max="11261" width="8.88671875" customWidth="1"/>
    <col min="11264" max="11264" width="8.88671875" customWidth="1"/>
    <col min="11501" max="11501" width="15.88671875" customWidth="1"/>
    <col min="11503" max="11503" width="14.6640625" customWidth="1"/>
    <col min="11504" max="11504" width="8.88671875" customWidth="1"/>
    <col min="11507" max="11507" width="32" customWidth="1"/>
    <col min="11511" max="11511" width="8.88671875" customWidth="1"/>
    <col min="11514" max="11514" width="8.88671875" customWidth="1"/>
    <col min="11517" max="11517" width="8.88671875" customWidth="1"/>
    <col min="11520" max="11520" width="8.88671875" customWidth="1"/>
    <col min="11757" max="11757" width="15.88671875" customWidth="1"/>
    <col min="11759" max="11759" width="14.6640625" customWidth="1"/>
    <col min="11760" max="11760" width="8.88671875" customWidth="1"/>
    <col min="11763" max="11763" width="32" customWidth="1"/>
    <col min="11767" max="11767" width="8.88671875" customWidth="1"/>
    <col min="11770" max="11770" width="8.88671875" customWidth="1"/>
    <col min="11773" max="11773" width="8.88671875" customWidth="1"/>
    <col min="11776" max="11776" width="8.88671875" customWidth="1"/>
    <col min="12013" max="12013" width="15.88671875" customWidth="1"/>
    <col min="12015" max="12015" width="14.6640625" customWidth="1"/>
    <col min="12016" max="12016" width="8.88671875" customWidth="1"/>
    <col min="12019" max="12019" width="32" customWidth="1"/>
    <col min="12023" max="12023" width="8.88671875" customWidth="1"/>
    <col min="12026" max="12026" width="8.88671875" customWidth="1"/>
    <col min="12029" max="12029" width="8.88671875" customWidth="1"/>
    <col min="12032" max="12032" width="8.88671875" customWidth="1"/>
    <col min="12269" max="12269" width="15.88671875" customWidth="1"/>
    <col min="12271" max="12271" width="14.6640625" customWidth="1"/>
    <col min="12272" max="12272" width="8.88671875" customWidth="1"/>
    <col min="12275" max="12275" width="32" customWidth="1"/>
    <col min="12279" max="12279" width="8.88671875" customWidth="1"/>
    <col min="12282" max="12282" width="8.88671875" customWidth="1"/>
    <col min="12285" max="12285" width="8.88671875" customWidth="1"/>
    <col min="12288" max="12288" width="8.88671875" customWidth="1"/>
    <col min="12525" max="12525" width="15.88671875" customWidth="1"/>
    <col min="12527" max="12527" width="14.6640625" customWidth="1"/>
    <col min="12528" max="12528" width="8.88671875" customWidth="1"/>
    <col min="12531" max="12531" width="32" customWidth="1"/>
    <col min="12535" max="12535" width="8.88671875" customWidth="1"/>
    <col min="12538" max="12538" width="8.88671875" customWidth="1"/>
    <col min="12541" max="12541" width="8.88671875" customWidth="1"/>
    <col min="12544" max="12544" width="8.88671875" customWidth="1"/>
    <col min="12781" max="12781" width="15.88671875" customWidth="1"/>
    <col min="12783" max="12783" width="14.6640625" customWidth="1"/>
    <col min="12784" max="12784" width="8.88671875" customWidth="1"/>
    <col min="12787" max="12787" width="32" customWidth="1"/>
    <col min="12791" max="12791" width="8.88671875" customWidth="1"/>
    <col min="12794" max="12794" width="8.88671875" customWidth="1"/>
    <col min="12797" max="12797" width="8.88671875" customWidth="1"/>
    <col min="12800" max="12800" width="8.88671875" customWidth="1"/>
    <col min="13037" max="13037" width="15.88671875" customWidth="1"/>
    <col min="13039" max="13039" width="14.6640625" customWidth="1"/>
    <col min="13040" max="13040" width="8.88671875" customWidth="1"/>
    <col min="13043" max="13043" width="32" customWidth="1"/>
    <col min="13047" max="13047" width="8.88671875" customWidth="1"/>
    <col min="13050" max="13050" width="8.88671875" customWidth="1"/>
    <col min="13053" max="13053" width="8.88671875" customWidth="1"/>
    <col min="13056" max="13056" width="8.88671875" customWidth="1"/>
    <col min="13293" max="13293" width="15.88671875" customWidth="1"/>
    <col min="13295" max="13295" width="14.6640625" customWidth="1"/>
    <col min="13296" max="13296" width="8.88671875" customWidth="1"/>
    <col min="13299" max="13299" width="32" customWidth="1"/>
    <col min="13303" max="13303" width="8.88671875" customWidth="1"/>
    <col min="13306" max="13306" width="8.88671875" customWidth="1"/>
    <col min="13309" max="13309" width="8.88671875" customWidth="1"/>
    <col min="13312" max="13312" width="8.88671875" customWidth="1"/>
    <col min="13549" max="13549" width="15.88671875" customWidth="1"/>
    <col min="13551" max="13551" width="14.6640625" customWidth="1"/>
    <col min="13552" max="13552" width="8.88671875" customWidth="1"/>
    <col min="13555" max="13555" width="32" customWidth="1"/>
    <col min="13559" max="13559" width="8.88671875" customWidth="1"/>
    <col min="13562" max="13562" width="8.88671875" customWidth="1"/>
    <col min="13565" max="13565" width="8.88671875" customWidth="1"/>
    <col min="13568" max="13568" width="8.88671875" customWidth="1"/>
    <col min="13805" max="13805" width="15.88671875" customWidth="1"/>
    <col min="13807" max="13807" width="14.6640625" customWidth="1"/>
    <col min="13808" max="13808" width="8.88671875" customWidth="1"/>
    <col min="13811" max="13811" width="32" customWidth="1"/>
    <col min="13815" max="13815" width="8.88671875" customWidth="1"/>
    <col min="13818" max="13818" width="8.88671875" customWidth="1"/>
    <col min="13821" max="13821" width="8.88671875" customWidth="1"/>
    <col min="13824" max="13824" width="8.88671875" customWidth="1"/>
    <col min="14061" max="14061" width="15.88671875" customWidth="1"/>
    <col min="14063" max="14063" width="14.6640625" customWidth="1"/>
    <col min="14064" max="14064" width="8.88671875" customWidth="1"/>
    <col min="14067" max="14067" width="32" customWidth="1"/>
    <col min="14071" max="14071" width="8.88671875" customWidth="1"/>
    <col min="14074" max="14074" width="8.88671875" customWidth="1"/>
    <col min="14077" max="14077" width="8.88671875" customWidth="1"/>
    <col min="14080" max="14080" width="8.88671875" customWidth="1"/>
    <col min="14317" max="14317" width="15.88671875" customWidth="1"/>
    <col min="14319" max="14319" width="14.6640625" customWidth="1"/>
    <col min="14320" max="14320" width="8.88671875" customWidth="1"/>
    <col min="14323" max="14323" width="32" customWidth="1"/>
    <col min="14327" max="14327" width="8.88671875" customWidth="1"/>
    <col min="14330" max="14330" width="8.88671875" customWidth="1"/>
    <col min="14333" max="14333" width="8.88671875" customWidth="1"/>
    <col min="14336" max="14336" width="8.88671875" customWidth="1"/>
    <col min="14573" max="14573" width="15.88671875" customWidth="1"/>
    <col min="14575" max="14575" width="14.6640625" customWidth="1"/>
    <col min="14576" max="14576" width="8.88671875" customWidth="1"/>
    <col min="14579" max="14579" width="32" customWidth="1"/>
    <col min="14583" max="14583" width="8.88671875" customWidth="1"/>
    <col min="14586" max="14586" width="8.88671875" customWidth="1"/>
    <col min="14589" max="14589" width="8.88671875" customWidth="1"/>
    <col min="14592" max="14592" width="8.88671875" customWidth="1"/>
    <col min="14829" max="14829" width="15.88671875" customWidth="1"/>
    <col min="14831" max="14831" width="14.6640625" customWidth="1"/>
    <col min="14832" max="14832" width="8.88671875" customWidth="1"/>
    <col min="14835" max="14835" width="32" customWidth="1"/>
    <col min="14839" max="14839" width="8.88671875" customWidth="1"/>
    <col min="14842" max="14842" width="8.88671875" customWidth="1"/>
    <col min="14845" max="14845" width="8.88671875" customWidth="1"/>
    <col min="14848" max="14848" width="8.88671875" customWidth="1"/>
    <col min="15085" max="15085" width="15.88671875" customWidth="1"/>
    <col min="15087" max="15087" width="14.6640625" customWidth="1"/>
    <col min="15088" max="15088" width="8.88671875" customWidth="1"/>
    <col min="15091" max="15091" width="32" customWidth="1"/>
    <col min="15095" max="15095" width="8.88671875" customWidth="1"/>
    <col min="15098" max="15098" width="8.88671875" customWidth="1"/>
    <col min="15101" max="15101" width="8.88671875" customWidth="1"/>
    <col min="15104" max="15104" width="8.88671875" customWidth="1"/>
    <col min="15341" max="15341" width="15.88671875" customWidth="1"/>
    <col min="15343" max="15343" width="14.6640625" customWidth="1"/>
    <col min="15344" max="15344" width="8.88671875" customWidth="1"/>
    <col min="15347" max="15347" width="32" customWidth="1"/>
    <col min="15351" max="15351" width="8.88671875" customWidth="1"/>
    <col min="15354" max="15354" width="8.88671875" customWidth="1"/>
    <col min="15357" max="15357" width="8.88671875" customWidth="1"/>
    <col min="15360" max="15360" width="8.88671875" customWidth="1"/>
    <col min="15597" max="15597" width="15.88671875" customWidth="1"/>
    <col min="15599" max="15599" width="14.6640625" customWidth="1"/>
    <col min="15600" max="15600" width="8.88671875" customWidth="1"/>
    <col min="15603" max="15603" width="32" customWidth="1"/>
    <col min="15607" max="15607" width="8.88671875" customWidth="1"/>
    <col min="15610" max="15610" width="8.88671875" customWidth="1"/>
    <col min="15613" max="15613" width="8.88671875" customWidth="1"/>
    <col min="15616" max="15616" width="8.88671875" customWidth="1"/>
    <col min="15853" max="15853" width="15.88671875" customWidth="1"/>
    <col min="15855" max="15855" width="14.6640625" customWidth="1"/>
    <col min="15856" max="15856" width="8.88671875" customWidth="1"/>
    <col min="15859" max="15859" width="32" customWidth="1"/>
    <col min="15863" max="15863" width="8.88671875" customWidth="1"/>
    <col min="15866" max="15866" width="8.88671875" customWidth="1"/>
    <col min="15869" max="15869" width="8.88671875" customWidth="1"/>
    <col min="15872" max="15872" width="8.88671875" customWidth="1"/>
    <col min="16109" max="16109" width="15.88671875" customWidth="1"/>
    <col min="16111" max="16111" width="14.6640625" customWidth="1"/>
    <col min="16112" max="16112" width="8.88671875" customWidth="1"/>
    <col min="16115" max="16115" width="32" customWidth="1"/>
    <col min="16119" max="16119" width="8.88671875" customWidth="1"/>
    <col min="16122" max="16122" width="8.88671875" customWidth="1"/>
    <col min="16125" max="16125" width="8.88671875" customWidth="1"/>
    <col min="16128" max="16128" width="8.88671875" customWidth="1"/>
  </cols>
  <sheetData>
    <row r="1" spans="1:6" ht="15" customHeight="1">
      <c r="A1" s="254" t="s">
        <v>43</v>
      </c>
      <c r="B1" s="254"/>
      <c r="C1" s="254"/>
      <c r="D1" s="254"/>
      <c r="E1" s="254"/>
      <c r="F1" s="254"/>
    </row>
    <row r="2" spans="1:6" ht="57" customHeight="1" thickBot="1">
      <c r="A2" s="254"/>
      <c r="B2" s="254"/>
      <c r="C2" s="254"/>
      <c r="D2" s="254"/>
      <c r="E2" s="254"/>
      <c r="F2" s="254"/>
    </row>
    <row r="3" spans="1:6" ht="18.75" customHeight="1">
      <c r="A3" s="294" t="s">
        <v>44</v>
      </c>
      <c r="B3" s="295"/>
      <c r="C3" s="296"/>
      <c r="D3" s="84" t="s">
        <v>367</v>
      </c>
      <c r="E3" s="84" t="s">
        <v>376</v>
      </c>
      <c r="F3" s="303" t="s">
        <v>7</v>
      </c>
    </row>
    <row r="4" spans="1:6" ht="22.95" customHeight="1">
      <c r="A4" s="297"/>
      <c r="B4" s="298"/>
      <c r="C4" s="299"/>
      <c r="D4" s="85" t="s">
        <v>45</v>
      </c>
      <c r="E4" s="86" t="s">
        <v>45</v>
      </c>
      <c r="F4" s="304"/>
    </row>
    <row r="5" spans="1:6" ht="15.75" customHeight="1" thickBot="1">
      <c r="A5" s="300"/>
      <c r="B5" s="301"/>
      <c r="C5" s="302"/>
      <c r="D5" s="87" t="s">
        <v>46</v>
      </c>
      <c r="E5" s="88" t="s">
        <v>46</v>
      </c>
      <c r="F5" s="305"/>
    </row>
    <row r="6" spans="1:6" ht="15" thickBot="1">
      <c r="A6" s="306"/>
      <c r="B6" s="307"/>
      <c r="C6" s="308"/>
      <c r="D6" s="89"/>
      <c r="E6" s="90"/>
      <c r="F6" s="91"/>
    </row>
    <row r="7" spans="1:6" ht="15" hidden="1" customHeight="1">
      <c r="A7" s="309"/>
      <c r="B7" s="92"/>
      <c r="C7" s="93" t="s">
        <v>47</v>
      </c>
      <c r="D7" s="94"/>
      <c r="E7" s="95"/>
      <c r="F7" s="96"/>
    </row>
    <row r="8" spans="1:6" ht="15" hidden="1" customHeight="1">
      <c r="A8" s="310"/>
      <c r="B8" s="97"/>
      <c r="C8" s="98" t="s">
        <v>48</v>
      </c>
      <c r="D8" s="99"/>
      <c r="E8" s="100"/>
      <c r="F8" s="101"/>
    </row>
    <row r="9" spans="1:6" ht="15" hidden="1" customHeight="1">
      <c r="A9" s="311"/>
      <c r="B9" s="97"/>
      <c r="C9" s="98" t="s">
        <v>49</v>
      </c>
      <c r="D9" s="99"/>
      <c r="E9" s="100"/>
      <c r="F9" s="101"/>
    </row>
    <row r="10" spans="1:6" ht="15" hidden="1" customHeight="1">
      <c r="A10" s="310"/>
      <c r="B10" s="97"/>
      <c r="C10" s="98" t="s">
        <v>49</v>
      </c>
      <c r="D10" s="99"/>
      <c r="E10" s="100"/>
      <c r="F10" s="101"/>
    </row>
    <row r="11" spans="1:6" ht="15" hidden="1" customHeight="1">
      <c r="A11" s="311"/>
      <c r="B11" s="97"/>
      <c r="C11" s="98" t="s">
        <v>50</v>
      </c>
      <c r="D11" s="99"/>
      <c r="E11" s="100"/>
      <c r="F11" s="101"/>
    </row>
    <row r="12" spans="1:6" ht="15" hidden="1" customHeight="1">
      <c r="A12" s="310"/>
      <c r="B12" s="97"/>
      <c r="C12" s="98" t="s">
        <v>51</v>
      </c>
      <c r="D12" s="99"/>
      <c r="E12" s="100"/>
      <c r="F12" s="101"/>
    </row>
    <row r="13" spans="1:6" ht="15" hidden="1" customHeight="1">
      <c r="A13" s="312"/>
      <c r="B13" s="97"/>
      <c r="C13" s="102" t="s">
        <v>52</v>
      </c>
      <c r="D13" s="99"/>
      <c r="E13" s="100"/>
      <c r="F13" s="101"/>
    </row>
    <row r="14" spans="1:6" ht="15" hidden="1" customHeight="1">
      <c r="A14" s="313"/>
      <c r="B14" s="97"/>
      <c r="C14" s="102" t="s">
        <v>53</v>
      </c>
      <c r="D14" s="99"/>
      <c r="E14" s="100"/>
      <c r="F14" s="101"/>
    </row>
    <row r="15" spans="1:6" ht="15" hidden="1" customHeight="1">
      <c r="A15" s="314"/>
      <c r="B15" s="97"/>
      <c r="C15" s="102" t="s">
        <v>54</v>
      </c>
      <c r="D15" s="99"/>
      <c r="E15" s="100"/>
      <c r="F15" s="101"/>
    </row>
    <row r="16" spans="1:6" ht="15" hidden="1" customHeight="1">
      <c r="A16" s="312"/>
      <c r="B16" s="97"/>
      <c r="C16" s="102" t="s">
        <v>55</v>
      </c>
      <c r="D16" s="99"/>
      <c r="E16" s="100"/>
      <c r="F16" s="101"/>
    </row>
    <row r="17" spans="1:6" ht="15" hidden="1" customHeight="1">
      <c r="A17" s="314"/>
      <c r="B17" s="97"/>
      <c r="C17" s="102" t="s">
        <v>56</v>
      </c>
      <c r="D17" s="99"/>
      <c r="E17" s="100"/>
      <c r="F17" s="101"/>
    </row>
    <row r="18" spans="1:6" ht="15" hidden="1" customHeight="1">
      <c r="A18" s="312"/>
      <c r="B18" s="97"/>
      <c r="C18" s="102" t="s">
        <v>57</v>
      </c>
      <c r="D18" s="99"/>
      <c r="E18" s="100"/>
      <c r="F18" s="101"/>
    </row>
    <row r="19" spans="1:6" ht="15" hidden="1" customHeight="1">
      <c r="A19" s="313"/>
      <c r="B19" s="97"/>
      <c r="C19" s="102" t="s">
        <v>58</v>
      </c>
      <c r="D19" s="99"/>
      <c r="E19" s="100"/>
      <c r="F19" s="101"/>
    </row>
    <row r="20" spans="1:6" ht="15" hidden="1" customHeight="1">
      <c r="A20" s="314"/>
      <c r="B20" s="97"/>
      <c r="C20" s="102" t="s">
        <v>59</v>
      </c>
      <c r="D20" s="99"/>
      <c r="E20" s="100"/>
      <c r="F20" s="101"/>
    </row>
    <row r="21" spans="1:6" ht="15" hidden="1" customHeight="1">
      <c r="A21" s="312"/>
      <c r="B21" s="97"/>
      <c r="C21" s="102" t="s">
        <v>60</v>
      </c>
      <c r="D21" s="99"/>
      <c r="E21" s="100"/>
      <c r="F21" s="101"/>
    </row>
    <row r="22" spans="1:6" ht="15" hidden="1" customHeight="1">
      <c r="A22" s="314"/>
      <c r="B22" s="97"/>
      <c r="C22" s="102" t="s">
        <v>61</v>
      </c>
      <c r="D22" s="99"/>
      <c r="E22" s="100"/>
      <c r="F22" s="101"/>
    </row>
    <row r="23" spans="1:6" ht="15" hidden="1" customHeight="1">
      <c r="A23" s="103"/>
      <c r="B23" s="97"/>
      <c r="C23" s="102" t="s">
        <v>62</v>
      </c>
      <c r="D23" s="99"/>
      <c r="E23" s="100"/>
      <c r="F23" s="101"/>
    </row>
    <row r="24" spans="1:6" ht="15" hidden="1" customHeight="1" thickBot="1">
      <c r="A24" s="104"/>
      <c r="B24" s="105"/>
      <c r="C24" s="106" t="s">
        <v>63</v>
      </c>
      <c r="D24" s="107"/>
      <c r="E24" s="108"/>
      <c r="F24" s="109"/>
    </row>
    <row r="25" spans="1:6" ht="14.4" hidden="1" customHeight="1">
      <c r="A25" s="292"/>
      <c r="B25" s="110"/>
      <c r="C25" s="111" t="s">
        <v>64</v>
      </c>
      <c r="D25" s="112"/>
      <c r="E25" s="113"/>
      <c r="F25" s="114"/>
    </row>
    <row r="26" spans="1:6" ht="14.4" hidden="1" customHeight="1">
      <c r="A26" s="293"/>
      <c r="B26" s="115"/>
      <c r="C26" s="116" t="s">
        <v>65</v>
      </c>
      <c r="D26" s="117"/>
      <c r="E26" s="118"/>
      <c r="F26" s="119"/>
    </row>
    <row r="27" spans="1:6" ht="14.4" hidden="1" customHeight="1">
      <c r="A27" s="261"/>
      <c r="B27" s="115"/>
      <c r="C27" s="116" t="s">
        <v>66</v>
      </c>
      <c r="D27" s="117"/>
      <c r="E27" s="118"/>
      <c r="F27" s="119"/>
    </row>
    <row r="28" spans="1:6" ht="14.4" hidden="1" customHeight="1">
      <c r="A28" s="260"/>
      <c r="B28" s="115"/>
      <c r="C28" s="116" t="s">
        <v>67</v>
      </c>
      <c r="D28" s="117"/>
      <c r="E28" s="118"/>
      <c r="F28" s="119"/>
    </row>
    <row r="29" spans="1:6" ht="14.4" hidden="1" customHeight="1">
      <c r="A29" s="261"/>
      <c r="B29" s="115"/>
      <c r="C29" s="116" t="s">
        <v>68</v>
      </c>
      <c r="D29" s="117"/>
      <c r="E29" s="118"/>
      <c r="F29" s="119"/>
    </row>
    <row r="30" spans="1:6" ht="14.4" hidden="1" customHeight="1">
      <c r="A30" s="262" t="s">
        <v>69</v>
      </c>
      <c r="B30" s="263"/>
      <c r="C30" s="264"/>
      <c r="D30" s="120"/>
      <c r="E30" s="121"/>
      <c r="F30" s="122"/>
    </row>
    <row r="31" spans="1:6" ht="34.200000000000003" hidden="1" customHeight="1">
      <c r="A31" s="265"/>
      <c r="B31" s="266"/>
      <c r="C31" s="267"/>
      <c r="D31" s="120"/>
      <c r="E31" s="121"/>
      <c r="F31" s="122"/>
    </row>
    <row r="32" spans="1:6">
      <c r="A32" s="268"/>
      <c r="B32" s="269"/>
      <c r="C32" s="270"/>
      <c r="D32" s="121">
        <v>0.23899999999999999</v>
      </c>
      <c r="E32" s="121">
        <v>0.23899999999999999</v>
      </c>
      <c r="F32" s="123">
        <f>(E32-D32)/MAX(D32:E32)</f>
        <v>0</v>
      </c>
    </row>
    <row r="33" spans="1:8" ht="14.4" hidden="1" customHeight="1">
      <c r="A33" s="124"/>
      <c r="B33" s="125"/>
      <c r="C33" s="126" t="s">
        <v>70</v>
      </c>
      <c r="D33" s="121"/>
      <c r="E33" s="121"/>
      <c r="F33" s="123" t="e">
        <f t="shared" ref="F33:F44" si="0">(E33-D33)/MAX(D33:E33)</f>
        <v>#DIV/0!</v>
      </c>
    </row>
    <row r="34" spans="1:8">
      <c r="A34" s="271" t="s">
        <v>71</v>
      </c>
      <c r="B34" s="272"/>
      <c r="C34" s="273"/>
      <c r="D34" s="121">
        <v>229.02</v>
      </c>
      <c r="E34" s="121">
        <v>229.02</v>
      </c>
      <c r="F34" s="123">
        <f t="shared" si="0"/>
        <v>0</v>
      </c>
    </row>
    <row r="35" spans="1:8" ht="15" thickBot="1">
      <c r="A35" s="274" t="s">
        <v>72</v>
      </c>
      <c r="B35" s="275"/>
      <c r="C35" s="276"/>
      <c r="D35" s="128">
        <f>SUM(D25:D29)+D33</f>
        <v>0</v>
      </c>
      <c r="E35" s="128">
        <f>SUM(E25:E29)+E33</f>
        <v>0</v>
      </c>
      <c r="F35" s="129">
        <v>0</v>
      </c>
    </row>
    <row r="36" spans="1:8">
      <c r="A36" s="277" t="s">
        <v>73</v>
      </c>
      <c r="B36" s="278"/>
      <c r="C36" s="279"/>
      <c r="D36" s="130">
        <f>SUM(D30:D32)+D34</f>
        <v>229.25900000000001</v>
      </c>
      <c r="E36" s="130">
        <f>SUM(E30:E32)+E34</f>
        <v>229.25900000000001</v>
      </c>
      <c r="F36" s="131">
        <f t="shared" si="0"/>
        <v>0</v>
      </c>
    </row>
    <row r="37" spans="1:8" ht="14.4" hidden="1" customHeight="1">
      <c r="A37" s="262" t="s">
        <v>74</v>
      </c>
      <c r="B37" s="263"/>
      <c r="C37" s="264"/>
      <c r="D37" s="121"/>
      <c r="E37" s="121"/>
      <c r="F37" s="123" t="e">
        <f t="shared" si="0"/>
        <v>#DIV/0!</v>
      </c>
    </row>
    <row r="38" spans="1:8" ht="34.200000000000003" hidden="1" customHeight="1">
      <c r="A38" s="265"/>
      <c r="B38" s="266"/>
      <c r="C38" s="267"/>
      <c r="D38" s="121"/>
      <c r="E38" s="121"/>
      <c r="F38" s="123" t="e">
        <f t="shared" si="0"/>
        <v>#DIV/0!</v>
      </c>
    </row>
    <row r="39" spans="1:8">
      <c r="A39" s="268"/>
      <c r="B39" s="269"/>
      <c r="C39" s="270"/>
      <c r="D39" s="121">
        <v>5.96</v>
      </c>
      <c r="E39" s="121">
        <v>5.96</v>
      </c>
      <c r="F39" s="123">
        <f t="shared" si="0"/>
        <v>0</v>
      </c>
    </row>
    <row r="40" spans="1:8" ht="15" thickBot="1">
      <c r="A40" s="280" t="s">
        <v>264</v>
      </c>
      <c r="B40" s="281"/>
      <c r="C40" s="282"/>
      <c r="D40" s="132">
        <v>91.8</v>
      </c>
      <c r="E40" s="132">
        <v>91.8</v>
      </c>
      <c r="F40" s="133">
        <f t="shared" si="0"/>
        <v>0</v>
      </c>
    </row>
    <row r="41" spans="1:8" ht="15" thickBot="1">
      <c r="A41" s="283" t="s">
        <v>75</v>
      </c>
      <c r="B41" s="284"/>
      <c r="C41" s="285"/>
      <c r="D41" s="134">
        <f>SUM(D37:D40)</f>
        <v>97.759999999999991</v>
      </c>
      <c r="E41" s="134">
        <f>SUM(E37:E40)</f>
        <v>97.759999999999991</v>
      </c>
      <c r="F41" s="135">
        <f t="shared" si="0"/>
        <v>0</v>
      </c>
    </row>
    <row r="42" spans="1:8">
      <c r="A42" s="286" t="s">
        <v>76</v>
      </c>
      <c r="B42" s="287"/>
      <c r="C42" s="288"/>
      <c r="D42" s="136">
        <f>D44+D45</f>
        <v>327.01900000000001</v>
      </c>
      <c r="E42" s="136">
        <f>E44+E45</f>
        <v>327.01900000000001</v>
      </c>
      <c r="F42" s="137">
        <f t="shared" si="0"/>
        <v>0</v>
      </c>
    </row>
    <row r="43" spans="1:8">
      <c r="A43" s="289" t="s">
        <v>77</v>
      </c>
      <c r="B43" s="290"/>
      <c r="C43" s="291"/>
      <c r="D43" s="138">
        <f>D35</f>
        <v>0</v>
      </c>
      <c r="E43" s="138">
        <f>E35</f>
        <v>0</v>
      </c>
      <c r="F43" s="139">
        <v>0</v>
      </c>
    </row>
    <row r="44" spans="1:8">
      <c r="A44" s="289" t="s">
        <v>78</v>
      </c>
      <c r="B44" s="290"/>
      <c r="C44" s="291"/>
      <c r="D44" s="138">
        <f>D36</f>
        <v>229.25900000000001</v>
      </c>
      <c r="E44" s="138">
        <f>E36</f>
        <v>229.25900000000001</v>
      </c>
      <c r="F44" s="139">
        <f t="shared" si="0"/>
        <v>0</v>
      </c>
    </row>
    <row r="45" spans="1:8" ht="15" thickBot="1">
      <c r="A45" s="257" t="s">
        <v>16</v>
      </c>
      <c r="B45" s="258"/>
      <c r="C45" s="259"/>
      <c r="D45" s="127">
        <f>D41</f>
        <v>97.759999999999991</v>
      </c>
      <c r="E45" s="127">
        <f>E41</f>
        <v>97.759999999999991</v>
      </c>
      <c r="F45" s="129">
        <f t="shared" ref="F45" si="1">(E45-D45)/MAX(D45:E45)</f>
        <v>0</v>
      </c>
    </row>
    <row r="46" spans="1:8">
      <c r="A46" s="140"/>
      <c r="B46" s="140"/>
      <c r="C46" s="140"/>
      <c r="D46" s="140"/>
      <c r="E46" s="140"/>
      <c r="F46" s="140"/>
    </row>
    <row r="47" spans="1:8">
      <c r="A47" s="140"/>
      <c r="B47" s="140"/>
      <c r="C47" s="140"/>
      <c r="D47" s="140"/>
      <c r="E47" s="140"/>
      <c r="F47" s="140"/>
    </row>
    <row r="48" spans="1:8" ht="31.5" customHeight="1">
      <c r="A48" s="254" t="s">
        <v>377</v>
      </c>
      <c r="B48" s="254"/>
      <c r="C48" s="254"/>
      <c r="D48" s="254"/>
      <c r="E48" s="254"/>
      <c r="F48" s="141"/>
      <c r="G48" s="16"/>
      <c r="H48" s="16"/>
    </row>
    <row r="49" spans="1:6" ht="16.2" thickBot="1">
      <c r="A49" s="15"/>
      <c r="B49" s="140"/>
      <c r="C49" s="140"/>
      <c r="D49" s="140"/>
      <c r="E49" s="140"/>
      <c r="F49" s="140"/>
    </row>
    <row r="50" spans="1:6" ht="32.25" customHeight="1" thickBot="1">
      <c r="A50" s="255" t="s">
        <v>79</v>
      </c>
      <c r="B50" s="255"/>
      <c r="C50" s="255" t="s">
        <v>80</v>
      </c>
      <c r="D50" s="255"/>
      <c r="E50" s="256" t="s">
        <v>7</v>
      </c>
      <c r="F50" s="140"/>
    </row>
    <row r="51" spans="1:6" ht="26.25" customHeight="1" thickBot="1">
      <c r="A51" s="255"/>
      <c r="B51" s="255"/>
      <c r="C51" s="54" t="s">
        <v>367</v>
      </c>
      <c r="D51" s="54" t="s">
        <v>376</v>
      </c>
      <c r="E51" s="256"/>
      <c r="F51" s="140"/>
    </row>
    <row r="52" spans="1:6">
      <c r="A52" s="251" t="s">
        <v>81</v>
      </c>
      <c r="B52" s="251"/>
      <c r="C52" s="215">
        <v>1</v>
      </c>
      <c r="D52" s="215">
        <v>1</v>
      </c>
      <c r="E52" s="216">
        <f>(D52-C52)/MAX(C52:D52)</f>
        <v>0</v>
      </c>
      <c r="F52" s="140"/>
    </row>
    <row r="53" spans="1:6">
      <c r="A53" s="252" t="s">
        <v>82</v>
      </c>
      <c r="B53" s="252"/>
      <c r="C53" s="211">
        <v>3</v>
      </c>
      <c r="D53" s="211">
        <v>3</v>
      </c>
      <c r="E53" s="212">
        <f t="shared" ref="E53:E54" si="2">(D53-C53)/MAX(C53:D53)</f>
        <v>0</v>
      </c>
      <c r="F53" s="140"/>
    </row>
    <row r="54" spans="1:6" ht="15" thickBot="1">
      <c r="A54" s="253" t="s">
        <v>83</v>
      </c>
      <c r="B54" s="253"/>
      <c r="C54" s="213">
        <v>79</v>
      </c>
      <c r="D54" s="213">
        <v>79</v>
      </c>
      <c r="E54" s="214">
        <f t="shared" si="2"/>
        <v>0</v>
      </c>
      <c r="F54" s="140"/>
    </row>
  </sheetData>
  <mergeCells count="31"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52:B52"/>
    <mergeCell ref="A53:B53"/>
    <mergeCell ref="A54:B54"/>
    <mergeCell ref="A48:E48"/>
    <mergeCell ref="A50:B51"/>
    <mergeCell ref="C50:D50"/>
    <mergeCell ref="E50:E51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7"/>
  <sheetViews>
    <sheetView view="pageBreakPreview" zoomScaleNormal="130" zoomScaleSheetLayoutView="100" workbookViewId="0">
      <selection activeCell="E13" sqref="E13"/>
    </sheetView>
  </sheetViews>
  <sheetFormatPr defaultColWidth="9.109375" defaultRowHeight="15.6"/>
  <cols>
    <col min="1" max="1" width="4" style="1" customWidth="1"/>
    <col min="2" max="2" width="6.88671875" style="1" customWidth="1"/>
    <col min="3" max="3" width="37.33203125" style="1" customWidth="1"/>
    <col min="4" max="4" width="12.33203125" style="1" customWidth="1"/>
    <col min="5" max="5" width="12" style="1" customWidth="1"/>
    <col min="6" max="6" width="15.44140625" style="1" customWidth="1"/>
    <col min="7" max="16384" width="9.109375" style="1"/>
  </cols>
  <sheetData>
    <row r="2" spans="2:10" ht="63.6" customHeight="1">
      <c r="B2" s="315" t="s">
        <v>84</v>
      </c>
      <c r="C2" s="315"/>
      <c r="D2" s="315"/>
      <c r="E2" s="315"/>
      <c r="F2" s="315"/>
      <c r="G2" s="17"/>
      <c r="H2" s="17"/>
      <c r="I2" s="17"/>
      <c r="J2" s="17"/>
    </row>
    <row r="3" spans="2:10" ht="16.2" thickBot="1"/>
    <row r="4" spans="2:10">
      <c r="B4" s="316" t="s">
        <v>85</v>
      </c>
      <c r="C4" s="319" t="s">
        <v>86</v>
      </c>
      <c r="D4" s="322" t="s">
        <v>87</v>
      </c>
      <c r="E4" s="322"/>
      <c r="F4" s="323"/>
    </row>
    <row r="5" spans="2:10">
      <c r="B5" s="317"/>
      <c r="C5" s="320"/>
      <c r="D5" s="324"/>
      <c r="E5" s="324"/>
      <c r="F5" s="325"/>
    </row>
    <row r="6" spans="2:10" ht="19.5" customHeight="1">
      <c r="B6" s="317"/>
      <c r="C6" s="320"/>
      <c r="D6" s="326">
        <v>2021</v>
      </c>
      <c r="E6" s="326">
        <v>2022</v>
      </c>
      <c r="F6" s="325" t="s">
        <v>88</v>
      </c>
    </row>
    <row r="7" spans="2:10" ht="27.75" customHeight="1" thickBot="1">
      <c r="B7" s="318"/>
      <c r="C7" s="321"/>
      <c r="D7" s="321"/>
      <c r="E7" s="321"/>
      <c r="F7" s="327"/>
    </row>
    <row r="8" spans="2:10">
      <c r="B8" s="18">
        <v>1</v>
      </c>
      <c r="C8" s="19" t="s">
        <v>100</v>
      </c>
      <c r="D8" s="20"/>
      <c r="E8" s="20"/>
      <c r="F8" s="161"/>
    </row>
    <row r="9" spans="2:10">
      <c r="B9" s="21" t="s">
        <v>89</v>
      </c>
      <c r="C9" s="22" t="s">
        <v>102</v>
      </c>
      <c r="D9" s="175">
        <v>61.015495999999999</v>
      </c>
      <c r="E9" s="175">
        <v>66.25</v>
      </c>
      <c r="F9" s="177">
        <f>E9-D9</f>
        <v>5.2345040000000012</v>
      </c>
      <c r="H9" s="174"/>
    </row>
    <row r="10" spans="2:10">
      <c r="B10" s="21" t="s">
        <v>91</v>
      </c>
      <c r="C10" s="22" t="s">
        <v>101</v>
      </c>
      <c r="D10" s="175">
        <v>80.792140000000003</v>
      </c>
      <c r="E10" s="175">
        <v>81.27</v>
      </c>
      <c r="F10" s="177">
        <f>E10-D10</f>
        <v>0.47785999999999262</v>
      </c>
      <c r="H10" s="174"/>
    </row>
    <row r="11" spans="2:10" ht="31.2">
      <c r="B11" s="23">
        <v>2</v>
      </c>
      <c r="C11" s="24" t="s">
        <v>94</v>
      </c>
      <c r="D11" s="175"/>
      <c r="E11" s="175"/>
      <c r="F11" s="177"/>
      <c r="H11" s="174"/>
    </row>
    <row r="12" spans="2:10">
      <c r="B12" s="21" t="s">
        <v>95</v>
      </c>
      <c r="C12" s="22" t="s">
        <v>90</v>
      </c>
      <c r="D12" s="175"/>
      <c r="E12" s="175"/>
      <c r="F12" s="177" t="s">
        <v>93</v>
      </c>
      <c r="H12" s="174"/>
    </row>
    <row r="13" spans="2:10">
      <c r="B13" s="21" t="s">
        <v>96</v>
      </c>
      <c r="C13" s="22" t="s">
        <v>92</v>
      </c>
      <c r="D13" s="175">
        <v>77.845534000000001</v>
      </c>
      <c r="E13" s="175">
        <v>88</v>
      </c>
      <c r="F13" s="177">
        <f>E13-D13</f>
        <v>10.154465999999999</v>
      </c>
      <c r="H13" s="174"/>
    </row>
    <row r="14" spans="2:10" ht="31.2">
      <c r="B14" s="23">
        <v>3</v>
      </c>
      <c r="C14" s="24" t="s">
        <v>97</v>
      </c>
      <c r="D14" s="175"/>
      <c r="E14" s="175"/>
      <c r="F14" s="177"/>
      <c r="H14" s="174"/>
    </row>
    <row r="15" spans="2:10">
      <c r="B15" s="25" t="s">
        <v>98</v>
      </c>
      <c r="C15" s="26" t="s">
        <v>90</v>
      </c>
      <c r="D15" s="175">
        <v>83.298429999999996</v>
      </c>
      <c r="E15" s="175">
        <v>95.33</v>
      </c>
      <c r="F15" s="177">
        <f>E15-D15</f>
        <v>12.031570000000002</v>
      </c>
      <c r="H15" s="174"/>
    </row>
    <row r="16" spans="2:10" ht="16.2" thickBot="1">
      <c r="B16" s="27" t="s">
        <v>99</v>
      </c>
      <c r="C16" s="28" t="s">
        <v>92</v>
      </c>
      <c r="D16" s="176">
        <v>81.212024</v>
      </c>
      <c r="E16" s="176">
        <v>83.25</v>
      </c>
      <c r="F16" s="178">
        <f>E16-D16</f>
        <v>2.0379760000000005</v>
      </c>
      <c r="H16" s="174"/>
    </row>
    <row r="17" spans="8:8">
      <c r="H17" s="174"/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view="pageBreakPreview" topLeftCell="A4" zoomScale="80" zoomScaleNormal="100" zoomScaleSheetLayoutView="80" workbookViewId="0">
      <selection activeCell="E22" sqref="E22"/>
    </sheetView>
  </sheetViews>
  <sheetFormatPr defaultRowHeight="14.4"/>
  <cols>
    <col min="2" max="2" width="82.109375" customWidth="1"/>
    <col min="3" max="3" width="15" customWidth="1"/>
    <col min="4" max="4" width="16.109375" customWidth="1"/>
    <col min="5" max="5" width="21.5546875" customWidth="1"/>
  </cols>
  <sheetData>
    <row r="1" spans="1:5" ht="18">
      <c r="A1" s="338" t="s">
        <v>103</v>
      </c>
      <c r="B1" s="338"/>
      <c r="C1" s="338"/>
      <c r="D1" s="338"/>
      <c r="E1" s="338"/>
    </row>
    <row r="2" spans="1:5" ht="18">
      <c r="A2" s="29"/>
      <c r="B2" s="29"/>
      <c r="C2" s="29"/>
      <c r="D2" s="29"/>
      <c r="E2" s="29"/>
    </row>
    <row r="3" spans="1:5" ht="45.75" customHeight="1">
      <c r="A3" s="339" t="s">
        <v>374</v>
      </c>
      <c r="B3" s="339"/>
      <c r="C3" s="339"/>
      <c r="D3" s="339"/>
      <c r="E3" s="339"/>
    </row>
    <row r="4" spans="1:5" ht="15" thickBot="1"/>
    <row r="5" spans="1:5" ht="30" customHeight="1" thickBot="1">
      <c r="A5" s="340" t="s">
        <v>85</v>
      </c>
      <c r="B5" s="340" t="s">
        <v>104</v>
      </c>
      <c r="C5" s="342" t="s">
        <v>105</v>
      </c>
      <c r="D5" s="343"/>
      <c r="E5" s="344"/>
    </row>
    <row r="6" spans="1:5" ht="51.6" customHeight="1" thickBot="1">
      <c r="A6" s="341"/>
      <c r="B6" s="341"/>
      <c r="C6" s="171">
        <v>2021</v>
      </c>
      <c r="D6" s="82">
        <v>2022</v>
      </c>
      <c r="E6" s="82" t="s">
        <v>88</v>
      </c>
    </row>
    <row r="7" spans="1:5" ht="21" customHeight="1" thickBot="1">
      <c r="A7" s="81">
        <v>1</v>
      </c>
      <c r="B7" s="83">
        <v>2</v>
      </c>
      <c r="C7" s="83">
        <v>3</v>
      </c>
      <c r="D7" s="83">
        <v>4</v>
      </c>
      <c r="E7" s="83">
        <v>5</v>
      </c>
    </row>
    <row r="8" spans="1:5" ht="30" customHeight="1">
      <c r="A8" s="328">
        <v>1</v>
      </c>
      <c r="B8" s="330" t="s">
        <v>106</v>
      </c>
      <c r="C8" s="336">
        <v>2.6599999999999999E-2</v>
      </c>
      <c r="D8" s="336">
        <v>4.2909999999999997E-2</v>
      </c>
      <c r="E8" s="334">
        <f>D8-C8</f>
        <v>1.6309999999999998E-2</v>
      </c>
    </row>
    <row r="9" spans="1:5" ht="16.2" customHeight="1" thickBot="1">
      <c r="A9" s="329"/>
      <c r="B9" s="331"/>
      <c r="C9" s="337"/>
      <c r="D9" s="337"/>
      <c r="E9" s="335"/>
    </row>
    <row r="10" spans="1:5" ht="23.4" customHeight="1" thickBot="1">
      <c r="A10" s="80" t="s">
        <v>89</v>
      </c>
      <c r="B10" s="34" t="s">
        <v>107</v>
      </c>
      <c r="C10" s="187">
        <v>0</v>
      </c>
      <c r="D10" s="187">
        <v>0</v>
      </c>
      <c r="E10" s="35">
        <f>D10-C10</f>
        <v>0</v>
      </c>
    </row>
    <row r="11" spans="1:5" ht="22.8" customHeight="1" thickBot="1">
      <c r="A11" s="80" t="s">
        <v>91</v>
      </c>
      <c r="B11" s="34" t="s">
        <v>108</v>
      </c>
      <c r="C11" s="35" t="s">
        <v>93</v>
      </c>
      <c r="D11" s="35" t="s">
        <v>93</v>
      </c>
      <c r="E11" s="35" t="s">
        <v>93</v>
      </c>
    </row>
    <row r="12" spans="1:5" ht="24" customHeight="1" thickBot="1">
      <c r="A12" s="80" t="s">
        <v>109</v>
      </c>
      <c r="B12" s="34" t="s">
        <v>110</v>
      </c>
      <c r="C12" s="187">
        <v>0</v>
      </c>
      <c r="D12" s="187">
        <v>0</v>
      </c>
      <c r="E12" s="35">
        <f>D12-C12</f>
        <v>0</v>
      </c>
    </row>
    <row r="13" spans="1:5" ht="23.4" customHeight="1" thickBot="1">
      <c r="A13" s="80" t="s">
        <v>111</v>
      </c>
      <c r="B13" s="34" t="s">
        <v>112</v>
      </c>
      <c r="C13" s="187">
        <v>2.6599999999999999E-2</v>
      </c>
      <c r="D13" s="187">
        <v>4.2909999999999997E-2</v>
      </c>
      <c r="E13" s="35">
        <f>D13-C13</f>
        <v>1.6309999999999998E-2</v>
      </c>
    </row>
    <row r="14" spans="1:5" ht="30" customHeight="1">
      <c r="A14" s="328">
        <v>2</v>
      </c>
      <c r="B14" s="330" t="s">
        <v>113</v>
      </c>
      <c r="C14" s="336">
        <v>2.155E-2</v>
      </c>
      <c r="D14" s="336">
        <v>2.495E-2</v>
      </c>
      <c r="E14" s="334">
        <f>D14-C14</f>
        <v>3.4000000000000002E-3</v>
      </c>
    </row>
    <row r="15" spans="1:5" ht="13.8" customHeight="1" thickBot="1">
      <c r="A15" s="329"/>
      <c r="B15" s="331"/>
      <c r="C15" s="337"/>
      <c r="D15" s="337"/>
      <c r="E15" s="335"/>
    </row>
    <row r="16" spans="1:5" ht="24" customHeight="1" thickBot="1">
      <c r="A16" s="80" t="s">
        <v>95</v>
      </c>
      <c r="B16" s="34" t="s">
        <v>107</v>
      </c>
      <c r="C16" s="187">
        <v>0</v>
      </c>
      <c r="D16" s="187">
        <v>0</v>
      </c>
      <c r="E16" s="35">
        <f>D16-C16</f>
        <v>0</v>
      </c>
    </row>
    <row r="17" spans="1:5" ht="22.2" customHeight="1" thickBot="1">
      <c r="A17" s="80" t="s">
        <v>96</v>
      </c>
      <c r="B17" s="34" t="s">
        <v>108</v>
      </c>
      <c r="C17" s="188" t="s">
        <v>93</v>
      </c>
      <c r="D17" s="188" t="s">
        <v>93</v>
      </c>
      <c r="E17" s="35" t="s">
        <v>93</v>
      </c>
    </row>
    <row r="18" spans="1:5" ht="22.2" customHeight="1" thickBot="1">
      <c r="A18" s="80" t="s">
        <v>114</v>
      </c>
      <c r="B18" s="34" t="s">
        <v>110</v>
      </c>
      <c r="C18" s="187">
        <v>0</v>
      </c>
      <c r="D18" s="187">
        <v>0</v>
      </c>
      <c r="E18" s="35">
        <f>D18-C18</f>
        <v>0</v>
      </c>
    </row>
    <row r="19" spans="1:5" ht="22.8" customHeight="1" thickBot="1">
      <c r="A19" s="80" t="s">
        <v>115</v>
      </c>
      <c r="B19" s="34" t="s">
        <v>112</v>
      </c>
      <c r="C19" s="187">
        <v>2.155E-2</v>
      </c>
      <c r="D19" s="187">
        <v>2.495E-2</v>
      </c>
      <c r="E19" s="35">
        <f>D19-C19</f>
        <v>3.4000000000000002E-3</v>
      </c>
    </row>
    <row r="20" spans="1:5" ht="30" customHeight="1">
      <c r="A20" s="328">
        <v>3</v>
      </c>
      <c r="B20" s="330" t="s">
        <v>116</v>
      </c>
      <c r="C20" s="332" t="s">
        <v>93</v>
      </c>
      <c r="D20" s="332" t="s">
        <v>93</v>
      </c>
      <c r="E20" s="334" t="s">
        <v>93</v>
      </c>
    </row>
    <row r="21" spans="1:5" ht="51.6" customHeight="1" thickBot="1">
      <c r="A21" s="329"/>
      <c r="B21" s="331"/>
      <c r="C21" s="333"/>
      <c r="D21" s="333"/>
      <c r="E21" s="335"/>
    </row>
    <row r="22" spans="1:5" ht="21" customHeight="1" thickBot="1">
      <c r="A22" s="80" t="s">
        <v>98</v>
      </c>
      <c r="B22" s="34" t="s">
        <v>107</v>
      </c>
      <c r="C22" s="155" t="s">
        <v>93</v>
      </c>
      <c r="D22" s="155" t="s">
        <v>93</v>
      </c>
      <c r="E22" s="35" t="s">
        <v>93</v>
      </c>
    </row>
    <row r="23" spans="1:5" ht="22.8" customHeight="1" thickBot="1">
      <c r="A23" s="80" t="s">
        <v>99</v>
      </c>
      <c r="B23" s="34" t="s">
        <v>108</v>
      </c>
      <c r="C23" s="155" t="s">
        <v>93</v>
      </c>
      <c r="D23" s="155" t="s">
        <v>93</v>
      </c>
      <c r="E23" s="35" t="s">
        <v>93</v>
      </c>
    </row>
    <row r="24" spans="1:5" ht="21" customHeight="1" thickBot="1">
      <c r="A24" s="80" t="s">
        <v>117</v>
      </c>
      <c r="B24" s="34" t="s">
        <v>110</v>
      </c>
      <c r="C24" s="155" t="s">
        <v>93</v>
      </c>
      <c r="D24" s="155" t="s">
        <v>93</v>
      </c>
      <c r="E24" s="35" t="s">
        <v>93</v>
      </c>
    </row>
    <row r="25" spans="1:5" ht="24" customHeight="1" thickBot="1">
      <c r="A25" s="80" t="s">
        <v>118</v>
      </c>
      <c r="B25" s="34" t="s">
        <v>112</v>
      </c>
      <c r="C25" s="155" t="s">
        <v>93</v>
      </c>
      <c r="D25" s="155" t="s">
        <v>93</v>
      </c>
      <c r="E25" s="35" t="s">
        <v>93</v>
      </c>
    </row>
    <row r="26" spans="1:5" ht="30" customHeight="1">
      <c r="A26" s="328">
        <v>4</v>
      </c>
      <c r="B26" s="330" t="s">
        <v>119</v>
      </c>
      <c r="C26" s="332" t="s">
        <v>93</v>
      </c>
      <c r="D26" s="332" t="s">
        <v>93</v>
      </c>
      <c r="E26" s="334" t="s">
        <v>93</v>
      </c>
    </row>
    <row r="27" spans="1:5" ht="43.2" customHeight="1" thickBot="1">
      <c r="A27" s="329"/>
      <c r="B27" s="331"/>
      <c r="C27" s="333"/>
      <c r="D27" s="333"/>
      <c r="E27" s="335"/>
    </row>
    <row r="28" spans="1:5" ht="22.8" customHeight="1" thickBot="1">
      <c r="A28" s="80" t="s">
        <v>120</v>
      </c>
      <c r="B28" s="34" t="s">
        <v>107</v>
      </c>
      <c r="C28" s="155" t="s">
        <v>93</v>
      </c>
      <c r="D28" s="155" t="s">
        <v>93</v>
      </c>
      <c r="E28" s="35" t="s">
        <v>93</v>
      </c>
    </row>
    <row r="29" spans="1:5" ht="24.6" customHeight="1" thickBot="1">
      <c r="A29" s="80" t="s">
        <v>121</v>
      </c>
      <c r="B29" s="34" t="s">
        <v>108</v>
      </c>
      <c r="C29" s="155" t="s">
        <v>93</v>
      </c>
      <c r="D29" s="155" t="s">
        <v>93</v>
      </c>
      <c r="E29" s="35" t="s">
        <v>93</v>
      </c>
    </row>
    <row r="30" spans="1:5" ht="24.6" customHeight="1" thickBot="1">
      <c r="A30" s="80" t="s">
        <v>122</v>
      </c>
      <c r="B30" s="34" t="s">
        <v>110</v>
      </c>
      <c r="C30" s="155" t="s">
        <v>93</v>
      </c>
      <c r="D30" s="155" t="s">
        <v>93</v>
      </c>
      <c r="E30" s="35" t="s">
        <v>93</v>
      </c>
    </row>
    <row r="31" spans="1:5" ht="24" customHeight="1" thickBot="1">
      <c r="A31" s="80" t="s">
        <v>123</v>
      </c>
      <c r="B31" s="34" t="s">
        <v>112</v>
      </c>
      <c r="C31" s="155" t="s">
        <v>93</v>
      </c>
      <c r="D31" s="155" t="s">
        <v>93</v>
      </c>
      <c r="E31" s="35" t="s">
        <v>93</v>
      </c>
    </row>
    <row r="32" spans="1:5" ht="46.5" customHeight="1" thickBot="1">
      <c r="A32" s="80">
        <v>5</v>
      </c>
      <c r="B32" s="36" t="s">
        <v>124</v>
      </c>
      <c r="C32" s="154">
        <v>0</v>
      </c>
      <c r="D32" s="154">
        <v>0</v>
      </c>
      <c r="E32" s="37">
        <v>0</v>
      </c>
    </row>
    <row r="33" spans="1:5" ht="50.25" customHeight="1" thickBot="1">
      <c r="A33" s="80" t="s">
        <v>125</v>
      </c>
      <c r="B33" s="36" t="s">
        <v>126</v>
      </c>
      <c r="C33" s="154">
        <v>0</v>
      </c>
      <c r="D33" s="154">
        <v>0</v>
      </c>
      <c r="E33" s="37">
        <v>0</v>
      </c>
    </row>
  </sheetData>
  <mergeCells count="25">
    <mergeCell ref="A8:A9"/>
    <mergeCell ref="B8:B9"/>
    <mergeCell ref="C8:C9"/>
    <mergeCell ref="D8:D9"/>
    <mergeCell ref="E8:E9"/>
    <mergeCell ref="A1:E1"/>
    <mergeCell ref="A3:E3"/>
    <mergeCell ref="A5:A6"/>
    <mergeCell ref="B5:B6"/>
    <mergeCell ref="C5:E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"/>
  <sheetViews>
    <sheetView zoomScale="90" zoomScaleNormal="90" workbookViewId="0">
      <selection activeCell="F12" sqref="F12"/>
    </sheetView>
  </sheetViews>
  <sheetFormatPr defaultRowHeight="14.4"/>
  <cols>
    <col min="1" max="1" width="6.44140625" customWidth="1"/>
    <col min="2" max="2" width="35.109375" customWidth="1"/>
    <col min="6" max="6" width="10.44140625" customWidth="1"/>
    <col min="10" max="10" width="9.5546875" customWidth="1"/>
    <col min="19" max="19" width="32.44140625" customWidth="1"/>
    <col min="20" max="20" width="38.44140625" customWidth="1"/>
  </cols>
  <sheetData>
    <row r="1" spans="1:20" ht="15.6">
      <c r="A1" s="345" t="s">
        <v>375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</row>
    <row r="2" spans="1:20" ht="15" thickBot="1"/>
    <row r="3" spans="1:20" ht="206.25" customHeight="1">
      <c r="A3" s="340" t="s">
        <v>85</v>
      </c>
      <c r="B3" s="340" t="s">
        <v>127</v>
      </c>
      <c r="C3" s="347" t="s">
        <v>128</v>
      </c>
      <c r="D3" s="348"/>
      <c r="E3" s="348"/>
      <c r="F3" s="349"/>
      <c r="G3" s="347" t="s">
        <v>129</v>
      </c>
      <c r="H3" s="348"/>
      <c r="I3" s="348"/>
      <c r="J3" s="349"/>
      <c r="K3" s="347" t="s">
        <v>130</v>
      </c>
      <c r="L3" s="348"/>
      <c r="M3" s="348"/>
      <c r="N3" s="349"/>
      <c r="O3" s="347" t="s">
        <v>131</v>
      </c>
      <c r="P3" s="348"/>
      <c r="Q3" s="348"/>
      <c r="R3" s="349"/>
      <c r="S3" s="340" t="s">
        <v>132</v>
      </c>
      <c r="T3" s="340" t="s">
        <v>133</v>
      </c>
    </row>
    <row r="4" spans="1:20" ht="15" thickBot="1">
      <c r="A4" s="346"/>
      <c r="B4" s="346"/>
      <c r="C4" s="350"/>
      <c r="D4" s="351"/>
      <c r="E4" s="351"/>
      <c r="F4" s="352"/>
      <c r="G4" s="350"/>
      <c r="H4" s="351"/>
      <c r="I4" s="351"/>
      <c r="J4" s="352"/>
      <c r="K4" s="350"/>
      <c r="L4" s="351"/>
      <c r="M4" s="351"/>
      <c r="N4" s="352"/>
      <c r="O4" s="350"/>
      <c r="P4" s="351"/>
      <c r="Q4" s="351"/>
      <c r="R4" s="352"/>
      <c r="S4" s="346"/>
      <c r="T4" s="346"/>
    </row>
    <row r="5" spans="1:20" ht="15.6" thickBot="1">
      <c r="A5" s="341"/>
      <c r="B5" s="341"/>
      <c r="C5" s="83" t="s">
        <v>14</v>
      </c>
      <c r="D5" s="82" t="s">
        <v>134</v>
      </c>
      <c r="E5" s="82" t="s">
        <v>135</v>
      </c>
      <c r="F5" s="82" t="s">
        <v>16</v>
      </c>
      <c r="G5" s="83" t="s">
        <v>14</v>
      </c>
      <c r="H5" s="83" t="s">
        <v>134</v>
      </c>
      <c r="I5" s="83" t="s">
        <v>15</v>
      </c>
      <c r="J5" s="83" t="s">
        <v>16</v>
      </c>
      <c r="K5" s="83" t="s">
        <v>14</v>
      </c>
      <c r="L5" s="83" t="s">
        <v>136</v>
      </c>
      <c r="M5" s="83" t="s">
        <v>15</v>
      </c>
      <c r="N5" s="83" t="s">
        <v>16</v>
      </c>
      <c r="O5" s="83" t="s">
        <v>14</v>
      </c>
      <c r="P5" s="83" t="s">
        <v>134</v>
      </c>
      <c r="Q5" s="83" t="s">
        <v>15</v>
      </c>
      <c r="R5" s="83" t="s">
        <v>16</v>
      </c>
      <c r="S5" s="341"/>
      <c r="T5" s="341"/>
    </row>
    <row r="6" spans="1:20" ht="15.6" thickBot="1">
      <c r="A6" s="81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</row>
    <row r="7" spans="1:20" ht="113.25" customHeight="1" thickBot="1">
      <c r="A7" s="39">
        <v>1</v>
      </c>
      <c r="B7" s="82" t="s">
        <v>137</v>
      </c>
      <c r="C7" s="151">
        <f>п.2.1!D10</f>
        <v>0</v>
      </c>
      <c r="D7" s="151" t="s">
        <v>93</v>
      </c>
      <c r="E7" s="155">
        <f>п.2.1!D12</f>
        <v>0</v>
      </c>
      <c r="F7" s="222">
        <f>п.2.1!D13</f>
        <v>4.2909999999999997E-2</v>
      </c>
      <c r="G7" s="151">
        <f>п.2.1!D16</f>
        <v>0</v>
      </c>
      <c r="H7" s="151" t="s">
        <v>93</v>
      </c>
      <c r="I7" s="151">
        <v>0</v>
      </c>
      <c r="J7" s="218">
        <v>2.495E-2</v>
      </c>
      <c r="K7" s="155" t="s">
        <v>93</v>
      </c>
      <c r="L7" s="155" t="s">
        <v>93</v>
      </c>
      <c r="M7" s="155" t="s">
        <v>93</v>
      </c>
      <c r="N7" s="155" t="s">
        <v>93</v>
      </c>
      <c r="O7" s="155" t="s">
        <v>93</v>
      </c>
      <c r="P7" s="155" t="s">
        <v>93</v>
      </c>
      <c r="Q7" s="155" t="s">
        <v>93</v>
      </c>
      <c r="R7" s="155" t="s">
        <v>93</v>
      </c>
      <c r="S7" s="151">
        <v>0</v>
      </c>
      <c r="T7" s="204"/>
    </row>
    <row r="8" spans="1:20" ht="29.25" customHeight="1" thickBot="1">
      <c r="A8" s="81"/>
      <c r="B8" s="83" t="s">
        <v>138</v>
      </c>
      <c r="C8" s="151">
        <f>C7</f>
        <v>0</v>
      </c>
      <c r="D8" s="151" t="s">
        <v>93</v>
      </c>
      <c r="E8" s="151">
        <f>E7</f>
        <v>0</v>
      </c>
      <c r="F8" s="151">
        <f>F7</f>
        <v>4.2909999999999997E-2</v>
      </c>
      <c r="G8" s="151">
        <f>G7</f>
        <v>0</v>
      </c>
      <c r="H8" s="151" t="s">
        <v>93</v>
      </c>
      <c r="I8" s="151">
        <v>0</v>
      </c>
      <c r="J8" s="151">
        <f>J7</f>
        <v>2.495E-2</v>
      </c>
      <c r="K8" s="156" t="s">
        <v>93</v>
      </c>
      <c r="L8" s="156" t="s">
        <v>93</v>
      </c>
      <c r="M8" s="156" t="s">
        <v>93</v>
      </c>
      <c r="N8" s="156" t="s">
        <v>93</v>
      </c>
      <c r="O8" s="156" t="s">
        <v>93</v>
      </c>
      <c r="P8" s="156" t="s">
        <v>93</v>
      </c>
      <c r="Q8" s="156" t="s">
        <v>93</v>
      </c>
      <c r="R8" s="156" t="s">
        <v>93</v>
      </c>
      <c r="S8" s="151">
        <v>0</v>
      </c>
      <c r="T8" s="150"/>
    </row>
    <row r="9" spans="1:20" ht="15">
      <c r="J9" s="205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85" zoomScaleSheetLayoutView="100" workbookViewId="0">
      <selection activeCell="C8" sqref="C8"/>
    </sheetView>
  </sheetViews>
  <sheetFormatPr defaultRowHeight="14.4"/>
  <cols>
    <col min="1" max="1" width="6.44140625" customWidth="1"/>
    <col min="2" max="2" width="36.88671875" customWidth="1"/>
    <col min="3" max="3" width="51.109375" customWidth="1"/>
    <col min="4" max="4" width="25.5546875" customWidth="1"/>
  </cols>
  <sheetData>
    <row r="1" spans="1:4" ht="45.75" customHeight="1">
      <c r="A1" s="353" t="s">
        <v>370</v>
      </c>
      <c r="B1" s="353"/>
      <c r="C1" s="353"/>
      <c r="D1" s="353"/>
    </row>
    <row r="2" spans="1:4" ht="15" thickBot="1"/>
    <row r="3" spans="1:4" ht="62.25" customHeight="1" thickBot="1">
      <c r="A3" s="340" t="s">
        <v>85</v>
      </c>
      <c r="B3" s="340" t="s">
        <v>139</v>
      </c>
      <c r="C3" s="340" t="s">
        <v>140</v>
      </c>
      <c r="D3" s="340" t="s">
        <v>141</v>
      </c>
    </row>
    <row r="4" spans="1:4" ht="15" hidden="1" thickBot="1">
      <c r="A4" s="346"/>
      <c r="B4" s="346"/>
      <c r="C4" s="346"/>
      <c r="D4" s="346"/>
    </row>
    <row r="5" spans="1:4" ht="15" hidden="1" thickBot="1">
      <c r="A5" s="346"/>
      <c r="B5" s="346"/>
      <c r="C5" s="346"/>
      <c r="D5" s="346"/>
    </row>
    <row r="6" spans="1:4" ht="15.6" thickBot="1">
      <c r="A6" s="39">
        <v>1</v>
      </c>
      <c r="B6" s="40">
        <v>2</v>
      </c>
      <c r="C6" s="41">
        <v>3</v>
      </c>
      <c r="D6" s="31">
        <v>4</v>
      </c>
    </row>
    <row r="7" spans="1:4" ht="33.75" customHeight="1" thickBot="1">
      <c r="A7" s="42">
        <v>1</v>
      </c>
      <c r="B7" s="340" t="s">
        <v>142</v>
      </c>
      <c r="C7" s="43" t="s">
        <v>143</v>
      </c>
      <c r="D7" s="44" t="s">
        <v>371</v>
      </c>
    </row>
    <row r="8" spans="1:4" ht="45.6" thickBot="1">
      <c r="A8" s="42">
        <v>2</v>
      </c>
      <c r="B8" s="346"/>
      <c r="C8" s="43" t="s">
        <v>144</v>
      </c>
      <c r="D8" s="44" t="s">
        <v>371</v>
      </c>
    </row>
    <row r="9" spans="1:4" ht="30.6" thickBot="1">
      <c r="A9" s="42">
        <v>3</v>
      </c>
      <c r="B9" s="346"/>
      <c r="C9" s="43" t="s">
        <v>145</v>
      </c>
      <c r="D9" s="44" t="s">
        <v>371</v>
      </c>
    </row>
    <row r="10" spans="1:4" ht="30.6" thickBot="1">
      <c r="A10" s="42">
        <v>4</v>
      </c>
      <c r="B10" s="346"/>
      <c r="C10" s="43" t="s">
        <v>146</v>
      </c>
      <c r="D10" s="44" t="s">
        <v>371</v>
      </c>
    </row>
    <row r="11" spans="1:4" ht="45.6" thickBot="1">
      <c r="A11" s="42">
        <v>5</v>
      </c>
      <c r="B11" s="341"/>
      <c r="C11" s="43" t="s">
        <v>147</v>
      </c>
      <c r="D11" s="44" t="s">
        <v>371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Normal="85" zoomScaleSheetLayoutView="100" workbookViewId="0">
      <selection activeCell="C6" sqref="C6"/>
    </sheetView>
  </sheetViews>
  <sheetFormatPr defaultRowHeight="14.4"/>
  <cols>
    <col min="1" max="1" width="6.44140625" customWidth="1"/>
    <col min="2" max="2" width="36.88671875" customWidth="1"/>
    <col min="3" max="3" width="51.109375" customWidth="1"/>
  </cols>
  <sheetData>
    <row r="1" spans="1:3" ht="45.75" customHeight="1">
      <c r="A1" s="353" t="s">
        <v>372</v>
      </c>
      <c r="B1" s="353"/>
      <c r="C1" s="353"/>
    </row>
    <row r="2" spans="1:3" ht="15" thickBot="1"/>
    <row r="3" spans="1:3" ht="62.25" customHeight="1" thickBot="1">
      <c r="A3" s="340" t="s">
        <v>85</v>
      </c>
      <c r="B3" s="340" t="s">
        <v>139</v>
      </c>
      <c r="C3" s="340" t="s">
        <v>148</v>
      </c>
    </row>
    <row r="4" spans="1:3" ht="15" hidden="1" customHeight="1">
      <c r="A4" s="346"/>
      <c r="B4" s="346"/>
      <c r="C4" s="346"/>
    </row>
    <row r="5" spans="1:3" ht="15" hidden="1" customHeight="1">
      <c r="A5" s="346"/>
      <c r="B5" s="346"/>
      <c r="C5" s="346"/>
    </row>
    <row r="6" spans="1:3" ht="15.6" thickBot="1">
      <c r="A6" s="39">
        <v>1</v>
      </c>
      <c r="B6" s="45">
        <v>2</v>
      </c>
      <c r="C6" s="39">
        <v>3</v>
      </c>
    </row>
    <row r="7" spans="1:3" ht="49.5" customHeight="1" thickBot="1">
      <c r="A7" s="32">
        <v>1</v>
      </c>
      <c r="B7" s="30" t="s">
        <v>142</v>
      </c>
      <c r="C7" s="30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view="pageBreakPreview" zoomScale="90" zoomScaleNormal="100" zoomScaleSheetLayoutView="90" workbookViewId="0">
      <selection activeCell="C24" sqref="C24"/>
    </sheetView>
  </sheetViews>
  <sheetFormatPr defaultRowHeight="14.4"/>
  <cols>
    <col min="1" max="1" width="14.33203125" customWidth="1"/>
    <col min="2" max="2" width="9.109375" hidden="1" customWidth="1"/>
    <col min="3" max="3" width="13.88671875" customWidth="1"/>
    <col min="4" max="4" width="39.33203125" customWidth="1"/>
    <col min="5" max="5" width="23.5546875" customWidth="1"/>
  </cols>
  <sheetData>
    <row r="1" spans="1:5" ht="31.5" customHeight="1">
      <c r="A1" s="356" t="s">
        <v>269</v>
      </c>
      <c r="B1" s="356"/>
      <c r="C1" s="356"/>
      <c r="D1" s="356"/>
      <c r="E1" s="356"/>
    </row>
    <row r="3" spans="1:5" ht="16.2" thickBot="1">
      <c r="A3" s="249" t="s">
        <v>363</v>
      </c>
      <c r="B3" s="249"/>
      <c r="C3" s="249"/>
      <c r="D3" s="249"/>
      <c r="E3" s="249"/>
    </row>
    <row r="4" spans="1:5" ht="27" thickBot="1">
      <c r="A4" s="163" t="s">
        <v>270</v>
      </c>
      <c r="B4" s="357" t="s">
        <v>271</v>
      </c>
      <c r="C4" s="358"/>
      <c r="D4" s="164" t="s">
        <v>272</v>
      </c>
      <c r="E4" s="164" t="s">
        <v>273</v>
      </c>
    </row>
    <row r="5" spans="1:5" ht="16.2" thickBot="1">
      <c r="A5" s="207" t="s">
        <v>274</v>
      </c>
      <c r="B5" s="361">
        <v>9</v>
      </c>
      <c r="C5" s="362"/>
      <c r="D5" s="167" t="s">
        <v>275</v>
      </c>
      <c r="E5" s="167">
        <v>80</v>
      </c>
    </row>
    <row r="6" spans="1:5" ht="16.2" thickBot="1">
      <c r="A6" s="165" t="s">
        <v>276</v>
      </c>
      <c r="B6" s="361">
        <v>11</v>
      </c>
      <c r="C6" s="362"/>
      <c r="D6" s="167" t="s">
        <v>277</v>
      </c>
      <c r="E6" s="167">
        <v>40</v>
      </c>
    </row>
    <row r="7" spans="1:5" ht="16.2" thickBot="1">
      <c r="A7" s="165" t="s">
        <v>278</v>
      </c>
      <c r="B7" s="361">
        <v>18</v>
      </c>
      <c r="C7" s="362"/>
      <c r="D7" s="167" t="s">
        <v>279</v>
      </c>
      <c r="E7" s="167">
        <v>45</v>
      </c>
    </row>
    <row r="8" spans="1:5" ht="16.2" thickBot="1">
      <c r="A8" s="165" t="s">
        <v>280</v>
      </c>
      <c r="B8" s="361">
        <v>32</v>
      </c>
      <c r="C8" s="362"/>
      <c r="D8" s="167" t="s">
        <v>281</v>
      </c>
      <c r="E8" s="167">
        <v>74</v>
      </c>
    </row>
    <row r="9" spans="1:5" ht="16.2" thickBot="1">
      <c r="A9" s="165" t="s">
        <v>282</v>
      </c>
      <c r="B9" s="361">
        <v>35</v>
      </c>
      <c r="C9" s="362"/>
      <c r="D9" s="167" t="s">
        <v>283</v>
      </c>
      <c r="E9" s="167">
        <v>58</v>
      </c>
    </row>
    <row r="10" spans="1:5" ht="16.2" thickBot="1">
      <c r="A10" s="359" t="s">
        <v>284</v>
      </c>
      <c r="B10" s="360"/>
      <c r="C10" s="208">
        <v>40</v>
      </c>
      <c r="D10" s="166" t="s">
        <v>285</v>
      </c>
      <c r="E10" s="167">
        <v>16</v>
      </c>
    </row>
    <row r="11" spans="1:5" ht="16.2" thickBot="1">
      <c r="A11" s="363" t="s">
        <v>286</v>
      </c>
      <c r="B11" s="364"/>
      <c r="C11" s="209">
        <v>52</v>
      </c>
      <c r="D11" s="166" t="s">
        <v>287</v>
      </c>
      <c r="E11" s="167">
        <v>38</v>
      </c>
    </row>
    <row r="12" spans="1:5" ht="16.2" thickBot="1">
      <c r="A12" s="363" t="s">
        <v>288</v>
      </c>
      <c r="B12" s="364"/>
      <c r="C12" s="209" t="s">
        <v>364</v>
      </c>
      <c r="D12" s="166" t="s">
        <v>289</v>
      </c>
      <c r="E12" s="167">
        <v>52</v>
      </c>
    </row>
    <row r="13" spans="1:5" ht="16.2" thickBot="1">
      <c r="A13" s="365" t="s">
        <v>290</v>
      </c>
      <c r="B13" s="366"/>
      <c r="C13" s="209">
        <v>82</v>
      </c>
      <c r="D13" s="168" t="s">
        <v>291</v>
      </c>
      <c r="E13" s="167">
        <v>76</v>
      </c>
    </row>
    <row r="14" spans="1:5" ht="16.2" thickBot="1">
      <c r="A14" s="354" t="s">
        <v>292</v>
      </c>
      <c r="B14" s="355"/>
      <c r="C14" s="209">
        <v>83</v>
      </c>
      <c r="D14" s="168" t="s">
        <v>293</v>
      </c>
      <c r="E14" s="167">
        <v>13</v>
      </c>
    </row>
    <row r="15" spans="1:5" ht="16.2" thickBot="1">
      <c r="A15" s="354" t="s">
        <v>294</v>
      </c>
      <c r="B15" s="355"/>
      <c r="C15" s="166">
        <v>85</v>
      </c>
      <c r="D15" s="168" t="s">
        <v>295</v>
      </c>
      <c r="E15" s="167">
        <v>50</v>
      </c>
    </row>
    <row r="16" spans="1:5" ht="16.2" thickBot="1">
      <c r="A16" s="354" t="s">
        <v>296</v>
      </c>
      <c r="B16" s="355"/>
      <c r="C16" s="166">
        <v>88</v>
      </c>
      <c r="D16" s="168" t="s">
        <v>297</v>
      </c>
      <c r="E16" s="167">
        <v>56</v>
      </c>
    </row>
    <row r="17" spans="1:5" ht="16.2" thickBot="1">
      <c r="A17" s="354" t="s">
        <v>298</v>
      </c>
      <c r="B17" s="355"/>
      <c r="C17" s="166">
        <v>97</v>
      </c>
      <c r="D17" s="168" t="s">
        <v>299</v>
      </c>
      <c r="E17" s="167">
        <v>32</v>
      </c>
    </row>
    <row r="18" spans="1:5" ht="16.2" thickBot="1">
      <c r="A18" s="354" t="s">
        <v>300</v>
      </c>
      <c r="B18" s="355"/>
      <c r="C18" s="166">
        <v>99</v>
      </c>
      <c r="D18" s="168" t="s">
        <v>301</v>
      </c>
      <c r="E18" s="167">
        <v>19</v>
      </c>
    </row>
    <row r="19" spans="1:5" ht="16.2" thickBot="1">
      <c r="A19" s="354" t="s">
        <v>302</v>
      </c>
      <c r="B19" s="355"/>
      <c r="C19" s="166">
        <v>181</v>
      </c>
      <c r="D19" s="168" t="s">
        <v>303</v>
      </c>
      <c r="E19" s="167">
        <v>30</v>
      </c>
    </row>
    <row r="20" spans="1:5" ht="16.2" thickBot="1">
      <c r="A20" s="354" t="s">
        <v>304</v>
      </c>
      <c r="B20" s="355"/>
      <c r="C20" s="166">
        <v>185</v>
      </c>
      <c r="D20" s="168" t="s">
        <v>305</v>
      </c>
      <c r="E20" s="167">
        <v>22</v>
      </c>
    </row>
    <row r="21" spans="1:5" ht="16.2" thickBot="1">
      <c r="A21" s="354" t="s">
        <v>306</v>
      </c>
      <c r="B21" s="355"/>
      <c r="C21" s="166">
        <v>186</v>
      </c>
      <c r="D21" s="168" t="s">
        <v>307</v>
      </c>
      <c r="E21" s="167">
        <v>72</v>
      </c>
    </row>
    <row r="22" spans="1:5" ht="16.2" thickBot="1">
      <c r="A22" s="354" t="s">
        <v>308</v>
      </c>
      <c r="B22" s="355"/>
      <c r="C22" s="166">
        <v>303</v>
      </c>
      <c r="D22" s="168" t="s">
        <v>309</v>
      </c>
      <c r="E22" s="167">
        <v>40</v>
      </c>
    </row>
    <row r="23" spans="1:5" ht="16.2" thickBot="1">
      <c r="A23" s="354" t="s">
        <v>310</v>
      </c>
      <c r="B23" s="355"/>
      <c r="C23" s="166">
        <v>45</v>
      </c>
      <c r="D23" s="168" t="s">
        <v>311</v>
      </c>
      <c r="E23" s="167">
        <v>76</v>
      </c>
    </row>
    <row r="24" spans="1:5" ht="16.2" thickBot="1">
      <c r="A24" s="354" t="s">
        <v>312</v>
      </c>
      <c r="B24" s="355"/>
      <c r="C24" s="166">
        <v>49</v>
      </c>
      <c r="D24" s="168" t="s">
        <v>313</v>
      </c>
      <c r="E24" s="167">
        <v>74</v>
      </c>
    </row>
    <row r="26" spans="1:5">
      <c r="A26" t="s">
        <v>314</v>
      </c>
    </row>
    <row r="27" spans="1:5">
      <c r="A27" t="s">
        <v>365</v>
      </c>
    </row>
    <row r="28" spans="1:5">
      <c r="A28" t="s">
        <v>366</v>
      </c>
    </row>
  </sheetData>
  <mergeCells count="23">
    <mergeCell ref="B6:C6"/>
    <mergeCell ref="B7:C7"/>
    <mergeCell ref="A21:B21"/>
    <mergeCell ref="A22:B22"/>
    <mergeCell ref="A11:B11"/>
    <mergeCell ref="A12:B12"/>
    <mergeCell ref="A13:B13"/>
    <mergeCell ref="A23:B23"/>
    <mergeCell ref="A24:B24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п.4.4</vt:lpstr>
      <vt:lpstr>п.4.3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п.3.4!Область_печати</vt:lpstr>
      <vt:lpstr>п.4.7!Область_печати</vt:lpstr>
      <vt:lpstr>п.4.8!Область_печати</vt:lpstr>
      <vt:lpstr>п.4.9!Область_печати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Калашников Владимир Александрович</cp:lastModifiedBy>
  <cp:lastPrinted>2023-03-20T09:29:11Z</cp:lastPrinted>
  <dcterms:created xsi:type="dcterms:W3CDTF">2017-11-22T13:39:46Z</dcterms:created>
  <dcterms:modified xsi:type="dcterms:W3CDTF">2023-03-27T08:56:43Z</dcterms:modified>
</cp:coreProperties>
</file>